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1640" yWindow="15" windowWidth="12450" windowHeight="9915" tabRatio="767"/>
  </bookViews>
  <sheets>
    <sheet name="表紙" sheetId="10" r:id="rId1"/>
    <sheet name="1.定格エネルギー消費量" sheetId="13" r:id="rId2"/>
    <sheet name="3.立上り性能A" sheetId="4" r:id="rId3"/>
    <sheet name="3.立上り性能B" sheetId="11" r:id="rId4"/>
    <sheet name="3.立上り性能C" sheetId="14" r:id="rId5"/>
    <sheet name="4.処理能力" sheetId="5" r:id="rId6"/>
    <sheet name="5.エネルギー消費量" sheetId="6" r:id="rId7"/>
    <sheet name="6.給水量または給湯量" sheetId="7" r:id="rId8"/>
  </sheets>
  <definedNames>
    <definedName name="_xlnm._FilterDatabase" localSheetId="0" hidden="1">表紙!$N$16:$P$16</definedName>
    <definedName name="_xlnm.Print_Area" localSheetId="1">'1.定格エネルギー消費量'!$A$2:$K$53,'1.定格エネルギー消費量'!$A$55:$K$104,'1.定格エネルギー消費量'!$A$106:$K$156</definedName>
    <definedName name="_xlnm.Print_Area" localSheetId="2">'3.立上り性能A'!$A$2:$K$55,'3.立上り性能A'!$A$57:$K$107</definedName>
    <definedName name="_xlnm.Print_Area" localSheetId="3">'3.立上り性能B'!$A$2:$J$54,'3.立上り性能B'!$A$56:$J$105</definedName>
    <definedName name="_xlnm.Print_Area" localSheetId="4">'3.立上り性能C'!$A$2:$J$54,'3.立上り性能C'!$A$56:$J$103</definedName>
    <definedName name="_xlnm.Print_Area" localSheetId="5">'4.処理能力'!$A$2:$J$53,'4.処理能力'!$A$55:$J$107,'4.処理能力'!$A$109:$J$153</definedName>
    <definedName name="_xlnm.Print_Area" localSheetId="6">'5.エネルギー消費量'!$A$2:$K$47,'5.エネルギー消費量'!$A$49:$K$92,'5.エネルギー消費量'!$A$94:$K$145,'5.エネルギー消費量'!$A$147:$K$194,'5.エネルギー消費量'!$A$196:$K$239</definedName>
    <definedName name="_xlnm.Print_Area" localSheetId="7">'6.給水量または給湯量'!$A$2:$K$46</definedName>
    <definedName name="_xlnm.Print_Area" localSheetId="0">表紙!$A$1:$L$73</definedName>
    <definedName name="エネ給水温">'5.エネルギー消費量'!$Q$13</definedName>
    <definedName name="エネ給湯温">'5.エネルギー消費量'!$P$13</definedName>
    <definedName name="エネ空水温">'5.エネルギー消費量'!$R$13</definedName>
    <definedName name="エネ水温記号" localSheetId="6">INDIRECT('5.エネルギー消費量'!$O$13)</definedName>
    <definedName name="給水温">'4.処理能力'!$P$32</definedName>
    <definedName name="給湯温">'4.処理能力'!$O$32</definedName>
    <definedName name="空水温">'4.処理能力'!$Q$32</definedName>
    <definedName name="水温記号" localSheetId="5">INDIRECT('4.処理能力'!$N$32)</definedName>
  </definedNames>
  <calcPr calcId="145621"/>
</workbook>
</file>

<file path=xl/calcChain.xml><?xml version="1.0" encoding="utf-8"?>
<calcChain xmlns="http://schemas.openxmlformats.org/spreadsheetml/2006/main">
  <c r="K53" i="10" l="1"/>
  <c r="K52" i="10"/>
  <c r="K51" i="10"/>
  <c r="K50" i="10"/>
  <c r="K54" i="10"/>
  <c r="G167" i="6" l="1"/>
  <c r="G175" i="6" s="1"/>
  <c r="G177" i="6" s="1"/>
  <c r="H93" i="5"/>
  <c r="H34" i="5"/>
  <c r="F32" i="14"/>
  <c r="G187" i="6" l="1"/>
  <c r="G189" i="6" l="1"/>
  <c r="L52" i="5"/>
  <c r="H70" i="6" l="1"/>
  <c r="G70" i="6"/>
  <c r="G79" i="6" s="1"/>
  <c r="H76" i="5"/>
  <c r="G53" i="14"/>
  <c r="F53" i="14"/>
  <c r="F67" i="14" s="1"/>
  <c r="G53" i="11"/>
  <c r="F53" i="11"/>
  <c r="F67" i="11" s="1"/>
  <c r="H53" i="4"/>
  <c r="G53" i="4"/>
  <c r="G70" i="4" s="1"/>
  <c r="H187" i="6" l="1"/>
  <c r="H85" i="5" l="1"/>
  <c r="H87" i="5" s="1"/>
  <c r="G21" i="4"/>
  <c r="F32" i="11"/>
  <c r="G35" i="6" l="1"/>
  <c r="H107" i="6" l="1"/>
  <c r="H106" i="6"/>
  <c r="G107" i="6"/>
  <c r="G106" i="6"/>
  <c r="B3" i="7" l="1"/>
  <c r="H108" i="13" l="1"/>
  <c r="H57" i="13"/>
  <c r="H4" i="13"/>
  <c r="B108" i="13"/>
  <c r="B57" i="13"/>
  <c r="B4" i="13"/>
  <c r="E99" i="13" l="1"/>
  <c r="F39" i="14" l="1"/>
  <c r="H167" i="6" l="1"/>
  <c r="H175" i="6" s="1"/>
  <c r="H121" i="6"/>
  <c r="H32" i="4"/>
  <c r="G32" i="4"/>
  <c r="G118" i="13" l="1"/>
  <c r="E118" i="13"/>
  <c r="H35" i="13"/>
  <c r="H41" i="13" s="1"/>
  <c r="I3" i="7" l="1"/>
  <c r="H149" i="6"/>
  <c r="B149" i="6"/>
  <c r="I148" i="6"/>
  <c r="B148" i="6"/>
  <c r="H96" i="6"/>
  <c r="B96" i="6"/>
  <c r="I95" i="6"/>
  <c r="B95" i="6"/>
  <c r="H198" i="6"/>
  <c r="B198" i="6"/>
  <c r="I197" i="6"/>
  <c r="B197" i="6"/>
  <c r="H51" i="6"/>
  <c r="B51" i="6"/>
  <c r="I50" i="6"/>
  <c r="B50" i="6"/>
  <c r="I3" i="6"/>
  <c r="B3" i="6"/>
  <c r="B107" i="13"/>
  <c r="B56" i="13"/>
  <c r="B58" i="4"/>
  <c r="B57" i="11"/>
  <c r="B57" i="14"/>
  <c r="B110" i="5"/>
  <c r="H111" i="5"/>
  <c r="B111" i="5"/>
  <c r="I110" i="5"/>
  <c r="I56" i="5"/>
  <c r="I3" i="5"/>
  <c r="G58" i="14"/>
  <c r="B58" i="14"/>
  <c r="H57" i="14"/>
  <c r="H3" i="14"/>
  <c r="H57" i="11"/>
  <c r="H3" i="11"/>
  <c r="G58" i="11"/>
  <c r="B58" i="11"/>
  <c r="H59" i="4"/>
  <c r="B59" i="4"/>
  <c r="I3" i="4"/>
  <c r="I58" i="4" s="1"/>
  <c r="J107" i="13"/>
  <c r="J56" i="13"/>
  <c r="J3" i="13"/>
  <c r="G38" i="4"/>
  <c r="B56" i="5"/>
  <c r="H117" i="13"/>
  <c r="H67" i="13"/>
  <c r="H19" i="10" s="1"/>
  <c r="M10" i="14"/>
  <c r="M11" i="14" s="1"/>
  <c r="M10" i="11"/>
  <c r="M11" i="11" s="1"/>
  <c r="M10" i="4"/>
  <c r="M11" i="4" s="1"/>
  <c r="B3" i="11"/>
  <c r="H137" i="6"/>
  <c r="N137" i="6" s="1"/>
  <c r="G103" i="6"/>
  <c r="N103" i="6" s="1"/>
  <c r="G33" i="6"/>
  <c r="N33" i="6" s="1"/>
  <c r="B3" i="14"/>
  <c r="H189" i="6"/>
  <c r="H177" i="6"/>
  <c r="N117" i="6"/>
  <c r="M32" i="5"/>
  <c r="H79" i="6"/>
  <c r="H17" i="6"/>
  <c r="G17" i="6"/>
  <c r="H16" i="6"/>
  <c r="G16" i="6"/>
  <c r="N13" i="6"/>
  <c r="N35" i="6"/>
  <c r="H15" i="6"/>
  <c r="G15" i="6"/>
  <c r="H14" i="6"/>
  <c r="G14" i="6"/>
  <c r="H19" i="6"/>
  <c r="G19" i="6"/>
  <c r="H37" i="6"/>
  <c r="G37" i="6"/>
  <c r="H36" i="6"/>
  <c r="G36" i="6"/>
  <c r="H35" i="6"/>
  <c r="H138" i="6"/>
  <c r="G32" i="14"/>
  <c r="G34" i="14" s="1"/>
  <c r="G36" i="14" s="1"/>
  <c r="G67" i="14"/>
  <c r="G39" i="14"/>
  <c r="G21" i="14"/>
  <c r="F21" i="14"/>
  <c r="G8" i="14"/>
  <c r="G4" i="14"/>
  <c r="B4" i="14"/>
  <c r="G67" i="11"/>
  <c r="H70" i="4"/>
  <c r="B3" i="13"/>
  <c r="H90" i="13"/>
  <c r="H98" i="13"/>
  <c r="E91" i="13"/>
  <c r="G99" i="13"/>
  <c r="G91" i="13"/>
  <c r="H25" i="7"/>
  <c r="N61" i="10" s="1"/>
  <c r="H24" i="7"/>
  <c r="N62" i="10" s="1"/>
  <c r="H23" i="7"/>
  <c r="N63" i="10" s="1"/>
  <c r="N51" i="10"/>
  <c r="N53" i="10"/>
  <c r="N50" i="10"/>
  <c r="N52" i="10"/>
  <c r="K56" i="10"/>
  <c r="K55" i="10"/>
  <c r="K57" i="10"/>
  <c r="H34" i="4"/>
  <c r="B3" i="5"/>
  <c r="F39" i="11"/>
  <c r="G39" i="11"/>
  <c r="B3" i="4"/>
  <c r="H4" i="6"/>
  <c r="B4" i="6"/>
  <c r="H38" i="4"/>
  <c r="G8" i="11"/>
  <c r="H8" i="4"/>
  <c r="H39" i="5"/>
  <c r="H124" i="6" s="1"/>
  <c r="H123" i="6"/>
  <c r="H29" i="5"/>
  <c r="G32" i="11"/>
  <c r="G34" i="11" s="1"/>
  <c r="G36" i="11" s="1"/>
  <c r="H39" i="6"/>
  <c r="H109" i="6" s="1"/>
  <c r="G39" i="6"/>
  <c r="G109" i="6" s="1"/>
  <c r="H12" i="7"/>
  <c r="H8" i="7"/>
  <c r="G84" i="6" s="1"/>
  <c r="H21" i="5"/>
  <c r="H50" i="5" s="1"/>
  <c r="G21" i="11"/>
  <c r="F21" i="11"/>
  <c r="H21" i="4"/>
  <c r="H23" i="4" s="1"/>
  <c r="B57" i="5"/>
  <c r="H57" i="5"/>
  <c r="B4" i="11"/>
  <c r="G4" i="11"/>
  <c r="H4" i="4"/>
  <c r="H4" i="7"/>
  <c r="H4" i="5"/>
  <c r="B4" i="7"/>
  <c r="B4" i="5"/>
  <c r="B4" i="4"/>
  <c r="G23" i="11" l="1"/>
  <c r="G25" i="11" s="1"/>
  <c r="H49" i="5"/>
  <c r="H21" i="10"/>
  <c r="L22" i="10" s="1"/>
  <c r="N32" i="5"/>
  <c r="H48" i="5"/>
  <c r="O13" i="6"/>
  <c r="K62" i="10"/>
  <c r="G42" i="11"/>
  <c r="G13" i="6"/>
  <c r="G23" i="14"/>
  <c r="G25" i="14" s="1"/>
  <c r="G42" i="14" s="1"/>
  <c r="H84" i="6"/>
  <c r="H59" i="10"/>
  <c r="H125" i="6"/>
  <c r="K63" i="10"/>
  <c r="H141" i="6"/>
  <c r="G18" i="6"/>
  <c r="H85" i="6"/>
  <c r="H38" i="6"/>
  <c r="H21" i="7"/>
  <c r="H58" i="10"/>
  <c r="H18" i="6"/>
  <c r="H22" i="7"/>
  <c r="G38" i="6"/>
  <c r="G108" i="6" s="1"/>
  <c r="G112" i="6" s="1"/>
  <c r="H25" i="4"/>
  <c r="H140" i="6"/>
  <c r="H179" i="6"/>
  <c r="H191" i="6"/>
  <c r="H226" i="6" s="1"/>
  <c r="G85" i="6"/>
  <c r="G88" i="6" s="1"/>
  <c r="H13" i="6"/>
  <c r="H22" i="6" s="1"/>
  <c r="H36" i="4"/>
  <c r="K19" i="10"/>
  <c r="L20" i="10"/>
  <c r="K20" i="10"/>
  <c r="K61" i="10"/>
  <c r="G22" i="6" l="1"/>
  <c r="H41" i="4"/>
  <c r="H52" i="5"/>
  <c r="H61" i="5" s="1"/>
  <c r="G42" i="6"/>
  <c r="H88" i="6"/>
  <c r="H90" i="6" s="1"/>
  <c r="H23" i="10"/>
  <c r="I23" i="10" s="1"/>
  <c r="K22" i="10"/>
  <c r="H29" i="10"/>
  <c r="H26" i="10"/>
  <c r="K27" i="10" s="1"/>
  <c r="K21" i="10"/>
  <c r="H108" i="6"/>
  <c r="H112" i="6" s="1"/>
  <c r="H114" i="6" s="1"/>
  <c r="H225" i="6" s="1"/>
  <c r="H27" i="7"/>
  <c r="H61" i="10" s="1"/>
  <c r="H42" i="6"/>
  <c r="H208" i="6"/>
  <c r="H181" i="6"/>
  <c r="H46" i="10"/>
  <c r="H48" i="10"/>
  <c r="H193" i="6"/>
  <c r="L24" i="10" l="1"/>
  <c r="H24" i="6"/>
  <c r="H34" i="10" s="1"/>
  <c r="K26" i="10"/>
  <c r="K23" i="10"/>
  <c r="K25" i="10"/>
  <c r="I26" i="10"/>
  <c r="K24" i="10"/>
  <c r="L27" i="10"/>
  <c r="H139" i="6"/>
  <c r="H122" i="6"/>
  <c r="H44" i="6"/>
  <c r="H36" i="10" s="1"/>
  <c r="H40" i="10"/>
  <c r="H31" i="10"/>
  <c r="H38" i="10"/>
  <c r="H207" i="6"/>
  <c r="H26" i="6" l="1"/>
  <c r="H206" i="6"/>
  <c r="H46" i="6"/>
  <c r="H224" i="6"/>
  <c r="H126" i="6"/>
  <c r="H129" i="6" s="1"/>
  <c r="H210" i="6"/>
  <c r="H142" i="6"/>
  <c r="H144" i="6" s="1"/>
  <c r="H228" i="6"/>
  <c r="H227" i="6" l="1"/>
  <c r="H44" i="10"/>
  <c r="H42" i="10"/>
  <c r="H209" i="6"/>
  <c r="H235" i="6" l="1"/>
  <c r="H54" i="10" s="1"/>
  <c r="H216" i="6"/>
  <c r="H50" i="10" s="1"/>
</calcChain>
</file>

<file path=xl/sharedStrings.xml><?xml version="1.0" encoding="utf-8"?>
<sst xmlns="http://schemas.openxmlformats.org/spreadsheetml/2006/main" count="1218" uniqueCount="521">
  <si>
    <t>(ℓ/回)</t>
    <rPh sb="3" eb="4">
      <t>カイ</t>
    </rPh>
    <phoneticPr fontId="3"/>
  </si>
  <si>
    <t>(ℓ/日)</t>
    <rPh sb="3" eb="4">
      <t>ヒ</t>
    </rPh>
    <phoneticPr fontId="3"/>
  </si>
  <si>
    <t>型　　式</t>
    <rPh sb="0" eb="1">
      <t>カタ</t>
    </rPh>
    <rPh sb="3" eb="4">
      <t>シキ</t>
    </rPh>
    <phoneticPr fontId="3"/>
  </si>
  <si>
    <t>製造者名</t>
    <rPh sb="0" eb="2">
      <t>セイゾウ</t>
    </rPh>
    <rPh sb="2" eb="3">
      <t>シャ</t>
    </rPh>
    <rPh sb="3" eb="4">
      <t>メイ</t>
    </rPh>
    <phoneticPr fontId="3"/>
  </si>
  <si>
    <t xml:space="preserve"> (kWh/日）</t>
  </si>
  <si>
    <t>試験場所</t>
    <rPh sb="0" eb="2">
      <t>シケン</t>
    </rPh>
    <rPh sb="2" eb="4">
      <t>バショ</t>
    </rPh>
    <phoneticPr fontId="3"/>
  </si>
  <si>
    <t>試験日</t>
    <rPh sb="0" eb="2">
      <t>シケン</t>
    </rPh>
    <rPh sb="2" eb="3">
      <t>ヒ</t>
    </rPh>
    <phoneticPr fontId="3"/>
  </si>
  <si>
    <t>測定器</t>
    <rPh sb="0" eb="2">
      <t>ソクテイ</t>
    </rPh>
    <rPh sb="2" eb="3">
      <t>ウツワ</t>
    </rPh>
    <phoneticPr fontId="3"/>
  </si>
  <si>
    <t>電　　源</t>
    <rPh sb="0" eb="1">
      <t>デン</t>
    </rPh>
    <rPh sb="3" eb="4">
      <t>ミナモト</t>
    </rPh>
    <phoneticPr fontId="3"/>
  </si>
  <si>
    <t>(min）</t>
    <phoneticPr fontId="3"/>
  </si>
  <si>
    <t>①立上り時</t>
    <phoneticPr fontId="3"/>
  </si>
  <si>
    <t>(kWh/h)</t>
    <phoneticPr fontId="3"/>
  </si>
  <si>
    <t>仕上げすすぎタンク</t>
    <rPh sb="0" eb="2">
      <t>シア</t>
    </rPh>
    <phoneticPr fontId="3"/>
  </si>
  <si>
    <t>表示洗浄能力</t>
    <rPh sb="0" eb="2">
      <t>ヒョウジ</t>
    </rPh>
    <rPh sb="2" eb="4">
      <t>センジョウ</t>
    </rPh>
    <rPh sb="4" eb="6">
      <t>ノウリョク</t>
    </rPh>
    <phoneticPr fontId="3"/>
  </si>
  <si>
    <r>
      <t>(</t>
    </r>
    <r>
      <rPr>
        <sz val="8"/>
        <rFont val="ＭＳ Ｐゴシック"/>
        <family val="3"/>
        <charset val="128"/>
      </rPr>
      <t>ラック</t>
    </r>
    <r>
      <rPr>
        <sz val="10"/>
        <rFont val="ＭＳ Ｐゴシック"/>
        <family val="3"/>
        <charset val="128"/>
      </rPr>
      <t>/h)</t>
    </r>
    <phoneticPr fontId="3"/>
  </si>
  <si>
    <t>④待機時</t>
    <phoneticPr fontId="3"/>
  </si>
  <si>
    <t>機器の
主な仕様</t>
    <rPh sb="0" eb="2">
      <t>キキ</t>
    </rPh>
    <rPh sb="4" eb="5">
      <t>オモ</t>
    </rPh>
    <rPh sb="6" eb="8">
      <t>シヨウ</t>
    </rPh>
    <phoneticPr fontId="3"/>
  </si>
  <si>
    <t>(℃)</t>
  </si>
  <si>
    <t>(ﾗｯｸ／h)</t>
  </si>
  <si>
    <t>試験食器写真</t>
    <rPh sb="0" eb="2">
      <t>シケン</t>
    </rPh>
    <rPh sb="2" eb="4">
      <t>ショッキ</t>
    </rPh>
    <rPh sb="4" eb="6">
      <t>シャシン</t>
    </rPh>
    <phoneticPr fontId="3"/>
  </si>
  <si>
    <t>(回/日)</t>
  </si>
  <si>
    <t>担当部署</t>
    <rPh sb="0" eb="2">
      <t>タントウ</t>
    </rPh>
    <rPh sb="2" eb="4">
      <t>ブショ</t>
    </rPh>
    <phoneticPr fontId="3"/>
  </si>
  <si>
    <t>（秒）</t>
    <rPh sb="1" eb="2">
      <t>ビョウ</t>
    </rPh>
    <phoneticPr fontId="3"/>
  </si>
  <si>
    <t>定格消費電力</t>
    <rPh sb="0" eb="2">
      <t>テイカク</t>
    </rPh>
    <rPh sb="2" eb="4">
      <t>ショウヒ</t>
    </rPh>
    <rPh sb="4" eb="6">
      <t>デンリョク</t>
    </rPh>
    <phoneticPr fontId="3"/>
  </si>
  <si>
    <t>（小数点以下1位）</t>
    <rPh sb="1" eb="4">
      <t>ショウスウテン</t>
    </rPh>
    <rPh sb="4" eb="6">
      <t>イカ</t>
    </rPh>
    <rPh sb="7" eb="8">
      <t>イ</t>
    </rPh>
    <phoneticPr fontId="3"/>
  </si>
  <si>
    <t>（小数点以下3位）</t>
    <rPh sb="1" eb="4">
      <t>ショウスウテン</t>
    </rPh>
    <rPh sb="4" eb="6">
      <t>イカ</t>
    </rPh>
    <rPh sb="7" eb="8">
      <t>イ</t>
    </rPh>
    <phoneticPr fontId="3"/>
  </si>
  <si>
    <t>(min)</t>
    <phoneticPr fontId="3"/>
  </si>
  <si>
    <t>1回目</t>
    <rPh sb="1" eb="3">
      <t>カイメ</t>
    </rPh>
    <phoneticPr fontId="3"/>
  </si>
  <si>
    <t>2回目</t>
    <rPh sb="1" eb="3">
      <t>カイメ</t>
    </rPh>
    <phoneticPr fontId="3"/>
  </si>
  <si>
    <t>（小数点以下2位）</t>
    <rPh sb="1" eb="4">
      <t>ショウスウテン</t>
    </rPh>
    <rPh sb="4" eb="6">
      <t>イカ</t>
    </rPh>
    <rPh sb="7" eb="8">
      <t>イ</t>
    </rPh>
    <phoneticPr fontId="3"/>
  </si>
  <si>
    <t>品　　目</t>
    <rPh sb="0" eb="1">
      <t>シナ</t>
    </rPh>
    <rPh sb="3" eb="4">
      <t>メ</t>
    </rPh>
    <phoneticPr fontId="3"/>
  </si>
  <si>
    <t>名　　称</t>
    <rPh sb="0" eb="1">
      <t>ナ</t>
    </rPh>
    <rPh sb="3" eb="4">
      <t>ショウ</t>
    </rPh>
    <phoneticPr fontId="3"/>
  </si>
  <si>
    <t>重量(kg)</t>
    <rPh sb="0" eb="2">
      <t>ジュウリョウ</t>
    </rPh>
    <phoneticPr fontId="3"/>
  </si>
  <si>
    <t>誤差</t>
    <rPh sb="0" eb="2">
      <t>ゴサ</t>
    </rPh>
    <phoneticPr fontId="3"/>
  </si>
  <si>
    <t>～</t>
    <phoneticPr fontId="3"/>
  </si>
  <si>
    <t>試験日</t>
    <rPh sb="0" eb="3">
      <t>シケンビ</t>
    </rPh>
    <phoneticPr fontId="3"/>
  </si>
  <si>
    <t>湿度(%)</t>
    <rPh sb="0" eb="1">
      <t>シツ</t>
    </rPh>
    <rPh sb="1" eb="2">
      <t>タビ</t>
    </rPh>
    <phoneticPr fontId="3"/>
  </si>
  <si>
    <t>気圧(hPa)</t>
    <rPh sb="0" eb="1">
      <t>キ</t>
    </rPh>
    <rPh sb="1" eb="2">
      <t>アツ</t>
    </rPh>
    <phoneticPr fontId="3"/>
  </si>
  <si>
    <t>室温(℃)</t>
    <phoneticPr fontId="3"/>
  </si>
  <si>
    <t>作成日</t>
    <rPh sb="0" eb="2">
      <t>サクセイ</t>
    </rPh>
    <rPh sb="2" eb="3">
      <t>ニチ</t>
    </rPh>
    <phoneticPr fontId="3"/>
  </si>
  <si>
    <t>③処理時</t>
    <phoneticPr fontId="3"/>
  </si>
  <si>
    <t>(kWh/日)</t>
    <rPh sb="5" eb="6">
      <t>ヒ</t>
    </rPh>
    <phoneticPr fontId="3"/>
  </si>
  <si>
    <t>(ℓ/ﾗｯｸ)</t>
    <phoneticPr fontId="3"/>
  </si>
  <si>
    <t>（ｗ） ×</t>
    <phoneticPr fontId="3"/>
  </si>
  <si>
    <t>（Ｄ）　　×</t>
    <phoneticPr fontId="3"/>
  </si>
  <si>
    <t>（Ｈ）　</t>
    <phoneticPr fontId="3"/>
  </si>
  <si>
    <t>(℃)</t>
    <phoneticPr fontId="3"/>
  </si>
  <si>
    <t>（s/回）</t>
    <rPh sb="3" eb="4">
      <t>カイ</t>
    </rPh>
    <phoneticPr fontId="3"/>
  </si>
  <si>
    <t>（整数）</t>
    <rPh sb="1" eb="3">
      <t>セイスウ</t>
    </rPh>
    <phoneticPr fontId="3"/>
  </si>
  <si>
    <t>6回目</t>
    <rPh sb="1" eb="3">
      <t>カイメ</t>
    </rPh>
    <phoneticPr fontId="3"/>
  </si>
  <si>
    <t>7回目</t>
    <rPh sb="1" eb="3">
      <t>カイメ</t>
    </rPh>
    <phoneticPr fontId="3"/>
  </si>
  <si>
    <t>8回目</t>
    <rPh sb="1" eb="3">
      <t>カイメ</t>
    </rPh>
    <phoneticPr fontId="3"/>
  </si>
  <si>
    <t>9回目</t>
    <rPh sb="1" eb="3">
      <t>カイメ</t>
    </rPh>
    <phoneticPr fontId="3"/>
  </si>
  <si>
    <t>(min)</t>
  </si>
  <si>
    <t>(kWh/回)</t>
    <rPh sb="5" eb="6">
      <t>カイ</t>
    </rPh>
    <phoneticPr fontId="3"/>
  </si>
  <si>
    <t>(ﾗｯｸ/ｈ）</t>
    <phoneticPr fontId="3"/>
  </si>
  <si>
    <t>(ﾗｯｸ/h)</t>
    <phoneticPr fontId="3"/>
  </si>
  <si>
    <t>（ラック/h）</t>
    <phoneticPr fontId="3"/>
  </si>
  <si>
    <t>（ℓ/ラック）</t>
    <phoneticPr fontId="3"/>
  </si>
  <si>
    <t>（ℓ/回）</t>
    <rPh sb="3" eb="4">
      <t>カイ</t>
    </rPh>
    <phoneticPr fontId="3"/>
  </si>
  <si>
    <r>
      <t>（ℓ/</t>
    </r>
    <r>
      <rPr>
        <sz val="8"/>
        <rFont val="ＭＳ Ｐゴシック"/>
        <family val="3"/>
        <charset val="128"/>
      </rPr>
      <t>ラック</t>
    </r>
    <r>
      <rPr>
        <sz val="10"/>
        <rFont val="ＭＳ Ｐゴシック"/>
        <family val="3"/>
        <charset val="128"/>
      </rPr>
      <t>）</t>
    </r>
    <phoneticPr fontId="3"/>
  </si>
  <si>
    <t>（ℓ/日）</t>
    <rPh sb="3" eb="4">
      <t>ヒ</t>
    </rPh>
    <phoneticPr fontId="3"/>
  </si>
  <si>
    <t>①立上り時</t>
    <phoneticPr fontId="3"/>
  </si>
  <si>
    <t>③処理時</t>
    <phoneticPr fontId="3"/>
  </si>
  <si>
    <t>(ﾗｯｸ/日）</t>
    <phoneticPr fontId="3"/>
  </si>
  <si>
    <t>(h/日)</t>
    <rPh sb="3" eb="4">
      <t>ヒ</t>
    </rPh>
    <phoneticPr fontId="3"/>
  </si>
  <si>
    <t>特に規定しない。</t>
    <rPh sb="0" eb="1">
      <t>トク</t>
    </rPh>
    <rPh sb="2" eb="4">
      <t>キテイ</t>
    </rPh>
    <phoneticPr fontId="3"/>
  </si>
  <si>
    <t>(min)</t>
    <phoneticPr fontId="3"/>
  </si>
  <si>
    <t>(℃)</t>
    <phoneticPr fontId="3"/>
  </si>
  <si>
    <t>気圧
(hPa)</t>
    <rPh sb="0" eb="1">
      <t>キ</t>
    </rPh>
    <rPh sb="1" eb="2">
      <t>アツ</t>
    </rPh>
    <phoneticPr fontId="3"/>
  </si>
  <si>
    <t>室温
(℃)</t>
    <phoneticPr fontId="3"/>
  </si>
  <si>
    <t>(kWh)</t>
    <phoneticPr fontId="3"/>
  </si>
  <si>
    <t>(kWh/ｈ)</t>
    <phoneticPr fontId="3"/>
  </si>
  <si>
    <t>(回/日)</t>
    <phoneticPr fontId="3"/>
  </si>
  <si>
    <t>(ﾗｯｸ/日）</t>
    <phoneticPr fontId="3"/>
  </si>
  <si>
    <t>(ℓ/ﾗｯｸ)</t>
    <phoneticPr fontId="3"/>
  </si>
  <si>
    <t>(s/回)</t>
    <rPh sb="3" eb="4">
      <t>カイ</t>
    </rPh>
    <phoneticPr fontId="3"/>
  </si>
  <si>
    <t>ヒータ容量
(kW)</t>
    <rPh sb="3" eb="5">
      <t>ヨウリョウ</t>
    </rPh>
    <phoneticPr fontId="3"/>
  </si>
  <si>
    <t>②処理時</t>
    <phoneticPr fontId="3"/>
  </si>
  <si>
    <t>③待機時</t>
    <phoneticPr fontId="3"/>
  </si>
  <si>
    <t>①立上り時</t>
    <rPh sb="1" eb="3">
      <t>タチアガ</t>
    </rPh>
    <rPh sb="4" eb="5">
      <t>ジ</t>
    </rPh>
    <phoneticPr fontId="3"/>
  </si>
  <si>
    <t>②処理時</t>
    <rPh sb="1" eb="3">
      <t>ショリ</t>
    </rPh>
    <rPh sb="3" eb="4">
      <t>ジ</t>
    </rPh>
    <phoneticPr fontId="3"/>
  </si>
  <si>
    <t>貯湯量
(ℓ)</t>
    <rPh sb="0" eb="1">
      <t>チョ</t>
    </rPh>
    <rPh sb="1" eb="2">
      <t>トウ</t>
    </rPh>
    <rPh sb="2" eb="3">
      <t>リョウ</t>
    </rPh>
    <phoneticPr fontId="3"/>
  </si>
  <si>
    <t>(ℓ/回）</t>
    <rPh sb="3" eb="4">
      <t>カイ</t>
    </rPh>
    <phoneticPr fontId="3"/>
  </si>
  <si>
    <t>(kJ/kg℃)</t>
    <phoneticPr fontId="3"/>
  </si>
  <si>
    <t>10回目</t>
    <rPh sb="2" eb="4">
      <t>カイメ</t>
    </rPh>
    <phoneticPr fontId="3"/>
  </si>
  <si>
    <t>（s）</t>
    <phoneticPr fontId="3"/>
  </si>
  <si>
    <t>(ℓ/回）</t>
    <phoneticPr fontId="3"/>
  </si>
  <si>
    <t>(kJ/kg℃)</t>
    <phoneticPr fontId="3"/>
  </si>
  <si>
    <t>陶磁器製φ230　洋皿
16枚/ラック</t>
    <rPh sb="0" eb="3">
      <t>トウジキ</t>
    </rPh>
    <rPh sb="3" eb="4">
      <t>セイ</t>
    </rPh>
    <rPh sb="9" eb="10">
      <t>ヨウ</t>
    </rPh>
    <rPh sb="10" eb="11">
      <t>サラ</t>
    </rPh>
    <rPh sb="14" eb="15">
      <t>マイ</t>
    </rPh>
    <phoneticPr fontId="3"/>
  </si>
  <si>
    <t>　立上りグラフ</t>
    <rPh sb="1" eb="3">
      <t>タチアガ</t>
    </rPh>
    <phoneticPr fontId="3"/>
  </si>
  <si>
    <t>　処理試験写真</t>
    <rPh sb="1" eb="3">
      <t>ショリ</t>
    </rPh>
    <rPh sb="3" eb="5">
      <t>シケン</t>
    </rPh>
    <rPh sb="5" eb="7">
      <t>シャシン</t>
    </rPh>
    <phoneticPr fontId="3"/>
  </si>
  <si>
    <t>　処理時温度測定グラフ</t>
    <rPh sb="1" eb="3">
      <t>ショリ</t>
    </rPh>
    <rPh sb="3" eb="4">
      <t>ジ</t>
    </rPh>
    <rPh sb="4" eb="6">
      <t>オンド</t>
    </rPh>
    <rPh sb="6" eb="8">
      <t>ソクテイ</t>
    </rPh>
    <phoneticPr fontId="3"/>
  </si>
  <si>
    <t>規定なし</t>
    <rPh sb="0" eb="2">
      <t>キテイ</t>
    </rPh>
    <phoneticPr fontId="3"/>
  </si>
  <si>
    <t>③待機時</t>
    <rPh sb="1" eb="3">
      <t>タイキ</t>
    </rPh>
    <rPh sb="3" eb="4">
      <t>ジ</t>
    </rPh>
    <phoneticPr fontId="3"/>
  </si>
  <si>
    <t xml:space="preserve"> (kWh/回）</t>
    <rPh sb="6" eb="7">
      <t>カイ</t>
    </rPh>
    <phoneticPr fontId="3"/>
  </si>
  <si>
    <t>（kJ/kg℃)</t>
    <phoneticPr fontId="3"/>
  </si>
  <si>
    <t>外形寸法(mm)</t>
    <rPh sb="0" eb="2">
      <t>ガイケイ</t>
    </rPh>
    <rPh sb="2" eb="4">
      <t>スンポウ</t>
    </rPh>
    <phoneticPr fontId="3"/>
  </si>
  <si>
    <t>℃以上</t>
  </si>
  <si>
    <t>仕上げすすぎタンクへの必要給湯温度</t>
    <rPh sb="0" eb="2">
      <t>シア</t>
    </rPh>
    <rPh sb="11" eb="13">
      <t>ヒツヨウ</t>
    </rPh>
    <rPh sb="13" eb="15">
      <t>キュウトウ</t>
    </rPh>
    <rPh sb="15" eb="17">
      <t>オンド</t>
    </rPh>
    <phoneticPr fontId="3"/>
  </si>
  <si>
    <t>標準洗浄サイクル</t>
    <rPh sb="0" eb="2">
      <t>ヒョウジュン</t>
    </rPh>
    <rPh sb="2" eb="4">
      <t>センジョウ</t>
    </rPh>
    <phoneticPr fontId="3"/>
  </si>
  <si>
    <t>標準給湯量</t>
    <rPh sb="0" eb="2">
      <t>ヒョウジュン</t>
    </rPh>
    <rPh sb="2" eb="3">
      <t>キュウ</t>
    </rPh>
    <rPh sb="3" eb="4">
      <t>トウ</t>
    </rPh>
    <rPh sb="4" eb="5">
      <t>リョウ</t>
    </rPh>
    <phoneticPr fontId="3"/>
  </si>
  <si>
    <t>洗浄タンク</t>
    <rPh sb="0" eb="2">
      <t>センジョウ</t>
    </rPh>
    <phoneticPr fontId="3"/>
  </si>
  <si>
    <t>立上り時の洗浄タンクへの給水方式</t>
    <rPh sb="0" eb="2">
      <t>タチアガ</t>
    </rPh>
    <rPh sb="3" eb="4">
      <t>ジ</t>
    </rPh>
    <rPh sb="5" eb="7">
      <t>センジョウ</t>
    </rPh>
    <rPh sb="12" eb="14">
      <t>キュウスイ</t>
    </rPh>
    <rPh sb="14" eb="16">
      <t>ホウシキ</t>
    </rPh>
    <phoneticPr fontId="3"/>
  </si>
  <si>
    <t>B.立上り時の給湯が仕上げすすぎタンクに入る場合</t>
    <phoneticPr fontId="3"/>
  </si>
  <si>
    <t>A.立上り時の給湯が洗浄タンクに直接入る場合</t>
    <phoneticPr fontId="3"/>
  </si>
  <si>
    <t>　　　（すすぎ終了までに洗浄タンクが60 ℃に復帰している場合には0s とする）</t>
    <phoneticPr fontId="3"/>
  </si>
  <si>
    <t>②洗浄水入替え時</t>
    <rPh sb="3" eb="4">
      <t>スイ</t>
    </rPh>
    <phoneticPr fontId="3"/>
  </si>
  <si>
    <t>②洗浄水入替え時</t>
    <rPh sb="1" eb="3">
      <t>センジョウ</t>
    </rPh>
    <rPh sb="3" eb="4">
      <t>スイ</t>
    </rPh>
    <rPh sb="4" eb="6">
      <t>イレカ</t>
    </rPh>
    <rPh sb="7" eb="8">
      <t>ジ</t>
    </rPh>
    <phoneticPr fontId="3"/>
  </si>
  <si>
    <t>=</t>
    <phoneticPr fontId="3"/>
  </si>
  <si>
    <t>（ラック/回）</t>
    <rPh sb="5" eb="6">
      <t>カイ</t>
    </rPh>
    <phoneticPr fontId="3"/>
  </si>
  <si>
    <t xml:space="preserve"> (kW）</t>
    <phoneticPr fontId="3"/>
  </si>
  <si>
    <t>2.熱効率</t>
    <rPh sb="2" eb="3">
      <t>ネツ</t>
    </rPh>
    <rPh sb="3" eb="5">
      <t>コウリツ</t>
    </rPh>
    <phoneticPr fontId="3"/>
  </si>
  <si>
    <t>3.立上り性能</t>
    <rPh sb="2" eb="4">
      <t>タチアガ</t>
    </rPh>
    <rPh sb="5" eb="7">
      <t>セイノウ</t>
    </rPh>
    <phoneticPr fontId="3"/>
  </si>
  <si>
    <t>4.処理能力</t>
    <phoneticPr fontId="3"/>
  </si>
  <si>
    <t>(kW)</t>
    <phoneticPr fontId="3"/>
  </si>
  <si>
    <t>(%)</t>
    <phoneticPr fontId="3"/>
  </si>
  <si>
    <t>測定写真</t>
    <rPh sb="0" eb="2">
      <t>ソクテイ</t>
    </rPh>
    <rPh sb="2" eb="4">
      <t>シャシン</t>
    </rPh>
    <phoneticPr fontId="3"/>
  </si>
  <si>
    <t>消費電力の許容差</t>
    <rPh sb="0" eb="2">
      <t>ショウヒ</t>
    </rPh>
    <rPh sb="2" eb="4">
      <t>デンリョク</t>
    </rPh>
    <rPh sb="5" eb="7">
      <t>キョヨウ</t>
    </rPh>
    <rPh sb="7" eb="8">
      <t>サ</t>
    </rPh>
    <phoneticPr fontId="3"/>
  </si>
  <si>
    <t>ドアタイプ洗浄機の洗浄工程のイメージ</t>
    <phoneticPr fontId="3"/>
  </si>
  <si>
    <t>セールス
ポイント等</t>
    <rPh sb="9" eb="10">
      <t>トウ</t>
    </rPh>
    <phoneticPr fontId="3"/>
  </si>
  <si>
    <t>6回目の試験食器ラックの洗浄開始から</t>
    <rPh sb="1" eb="3">
      <t>カイメ</t>
    </rPh>
    <phoneticPr fontId="3"/>
  </si>
  <si>
    <t>11回目の試験食器ラックの洗浄開始までの消費電力量 =</t>
  </si>
  <si>
    <t>(Hz)</t>
    <phoneticPr fontId="3"/>
  </si>
  <si>
    <t>試験機器の電動機の最大消費電力 =</t>
    <rPh sb="0" eb="2">
      <t>シケン</t>
    </rPh>
    <rPh sb="2" eb="4">
      <t>キキ</t>
    </rPh>
    <rPh sb="5" eb="8">
      <t>デンドウキ</t>
    </rPh>
    <rPh sb="9" eb="11">
      <t>サイダイ</t>
    </rPh>
    <rPh sb="11" eb="13">
      <t>ショウヒ</t>
    </rPh>
    <rPh sb="13" eb="15">
      <t>デンリョク</t>
    </rPh>
    <phoneticPr fontId="3"/>
  </si>
  <si>
    <t>電動機の定格消費電力 =</t>
    <rPh sb="0" eb="3">
      <t>デンドウキ</t>
    </rPh>
    <phoneticPr fontId="3"/>
  </si>
  <si>
    <t>試験機器の電熱装置の最大消費電力 =</t>
    <rPh sb="0" eb="2">
      <t>シケン</t>
    </rPh>
    <rPh sb="2" eb="4">
      <t>キキ</t>
    </rPh>
    <rPh sb="5" eb="7">
      <t>デンネツ</t>
    </rPh>
    <rPh sb="7" eb="9">
      <t>ソウチ</t>
    </rPh>
    <rPh sb="10" eb="12">
      <t>サイダイ</t>
    </rPh>
    <rPh sb="12" eb="14">
      <t>ショウヒ</t>
    </rPh>
    <rPh sb="14" eb="16">
      <t>デンリョク</t>
    </rPh>
    <phoneticPr fontId="3"/>
  </si>
  <si>
    <t>電熱装置の定格消費電力 =</t>
    <rPh sb="0" eb="2">
      <t>デンネツ</t>
    </rPh>
    <rPh sb="2" eb="4">
      <t>ソウチ</t>
    </rPh>
    <phoneticPr fontId="3"/>
  </si>
  <si>
    <t>測定時の定格周波数 =</t>
    <rPh sb="0" eb="2">
      <t>ソクテイ</t>
    </rPh>
    <rPh sb="2" eb="3">
      <t>ジ</t>
    </rPh>
    <rPh sb="4" eb="6">
      <t>テイカク</t>
    </rPh>
    <rPh sb="6" eb="9">
      <t>シュウハスウ</t>
    </rPh>
    <phoneticPr fontId="3"/>
  </si>
  <si>
    <t>貯湯
量(ℓ)</t>
    <rPh sb="0" eb="1">
      <t>チョ</t>
    </rPh>
    <rPh sb="1" eb="2">
      <t>トウ</t>
    </rPh>
    <rPh sb="3" eb="4">
      <t>リョウ</t>
    </rPh>
    <phoneticPr fontId="3"/>
  </si>
  <si>
    <t>電動機</t>
  </si>
  <si>
    <t>電熱装置</t>
  </si>
  <si>
    <t>（ガス）</t>
    <phoneticPr fontId="3"/>
  </si>
  <si>
    <t>（電気）</t>
    <rPh sb="1" eb="3">
      <t>デンキ</t>
    </rPh>
    <phoneticPr fontId="3"/>
  </si>
  <si>
    <t>（ガス）</t>
    <phoneticPr fontId="3"/>
  </si>
  <si>
    <t>定格エネルギー消費量(ガス）</t>
    <rPh sb="0" eb="2">
      <t>テイカク</t>
    </rPh>
    <rPh sb="7" eb="9">
      <t>ショウヒ</t>
    </rPh>
    <phoneticPr fontId="3"/>
  </si>
  <si>
    <t>(s)</t>
    <phoneticPr fontId="3"/>
  </si>
  <si>
    <t>（℃）</t>
    <phoneticPr fontId="3"/>
  </si>
  <si>
    <t>（kPa）</t>
    <phoneticPr fontId="3"/>
  </si>
  <si>
    <t>A.給湯(標準温度:60℃)を接続し、立上り時の給湯が洗浄タンクに直接入る場合</t>
    <rPh sb="2" eb="4">
      <t>キュウトウ</t>
    </rPh>
    <rPh sb="5" eb="7">
      <t>ヒョウジュン</t>
    </rPh>
    <rPh sb="7" eb="9">
      <t>オンド</t>
    </rPh>
    <rPh sb="15" eb="17">
      <t>セツゾク</t>
    </rPh>
    <rPh sb="19" eb="21">
      <t>タチアガ</t>
    </rPh>
    <rPh sb="22" eb="23">
      <t>ジ</t>
    </rPh>
    <rPh sb="24" eb="26">
      <t>キュウトウ</t>
    </rPh>
    <rPh sb="27" eb="29">
      <t>センジョウ</t>
    </rPh>
    <rPh sb="33" eb="35">
      <t>チョクセツ</t>
    </rPh>
    <rPh sb="35" eb="36">
      <t>ハイ</t>
    </rPh>
    <rPh sb="37" eb="39">
      <t>バアイ</t>
    </rPh>
    <phoneticPr fontId="3"/>
  </si>
  <si>
    <t>C.給水(標準温度:15℃)を接続する場合</t>
    <rPh sb="2" eb="4">
      <t>キュウスイ</t>
    </rPh>
    <rPh sb="5" eb="7">
      <t>ヒョウジュン</t>
    </rPh>
    <rPh sb="7" eb="9">
      <t>オンド</t>
    </rPh>
    <rPh sb="15" eb="17">
      <t>セツゾク</t>
    </rPh>
    <rPh sb="19" eb="21">
      <t>バアイ</t>
    </rPh>
    <phoneticPr fontId="3"/>
  </si>
  <si>
    <t>C.立上り時の給水が仕上げすすぎタンクに入る場合</t>
    <rPh sb="7" eb="9">
      <t>キュウスイ</t>
    </rPh>
    <phoneticPr fontId="3"/>
  </si>
  <si>
    <t>給湯接続の場合</t>
    <rPh sb="0" eb="2">
      <t>キュウトウ</t>
    </rPh>
    <rPh sb="2" eb="4">
      <t>セツゾク</t>
    </rPh>
    <rPh sb="5" eb="7">
      <t>バアイ</t>
    </rPh>
    <phoneticPr fontId="3"/>
  </si>
  <si>
    <t>給水接続の場合</t>
    <rPh sb="0" eb="2">
      <t>キュウスイ</t>
    </rPh>
    <rPh sb="2" eb="4">
      <t>セツゾク</t>
    </rPh>
    <rPh sb="5" eb="7">
      <t>バアイ</t>
    </rPh>
    <phoneticPr fontId="3"/>
  </si>
  <si>
    <t>処理時のエネルギー消費量</t>
    <rPh sb="0" eb="2">
      <t>ショリ</t>
    </rPh>
    <rPh sb="2" eb="3">
      <t>ジ</t>
    </rPh>
    <rPh sb="9" eb="12">
      <t>ショウヒリョウ</t>
    </rPh>
    <phoneticPr fontId="3"/>
  </si>
  <si>
    <t>11回目の試験食器ラックの洗浄開始までのガス消費量=</t>
    <rPh sb="22" eb="25">
      <t>ショウヒリョウ</t>
    </rPh>
    <phoneticPr fontId="3"/>
  </si>
  <si>
    <t>(kWh)</t>
    <phoneticPr fontId="3"/>
  </si>
  <si>
    <t>11回目の試験食器ラックの洗浄開始までのガス消費量は、次式にて算出する。</t>
    <rPh sb="22" eb="25">
      <t>ショウヒリョウ</t>
    </rPh>
    <rPh sb="27" eb="29">
      <t>ジシキ</t>
    </rPh>
    <rPh sb="31" eb="33">
      <t>サンシュツ</t>
    </rPh>
    <phoneticPr fontId="3"/>
  </si>
  <si>
    <t>B.給湯(標準温度:60℃)を接続し、立上り時の給湯が仕上げすすぎﾀﾝｸに入る場合</t>
    <rPh sb="2" eb="4">
      <t>キュウトウ</t>
    </rPh>
    <rPh sb="5" eb="7">
      <t>ヒョウジュン</t>
    </rPh>
    <rPh sb="7" eb="9">
      <t>オンド</t>
    </rPh>
    <rPh sb="15" eb="17">
      <t>セツゾク</t>
    </rPh>
    <rPh sb="39" eb="41">
      <t>バアイ</t>
    </rPh>
    <phoneticPr fontId="3"/>
  </si>
  <si>
    <t>標準給湯温度[℃]</t>
    <rPh sb="0" eb="2">
      <t>ヒョウジュン</t>
    </rPh>
    <rPh sb="2" eb="4">
      <t>キュウトウ</t>
    </rPh>
    <rPh sb="4" eb="6">
      <t>オンド</t>
    </rPh>
    <phoneticPr fontId="3"/>
  </si>
  <si>
    <t>標準給水温度[℃]</t>
    <rPh sb="0" eb="2">
      <t>ヒョウジュン</t>
    </rPh>
    <rPh sb="2" eb="4">
      <t>キュウスイ</t>
    </rPh>
    <rPh sb="4" eb="5">
      <t>オン</t>
    </rPh>
    <rPh sb="5" eb="6">
      <t>ド</t>
    </rPh>
    <phoneticPr fontId="3"/>
  </si>
  <si>
    <t>待機状態において洗浄機の洗浄タンクを空にし、再び待機状態になるまでに要したガス消費量および消費電力量を測定する。</t>
    <rPh sb="39" eb="42">
      <t>ショウヒリョウ</t>
    </rPh>
    <phoneticPr fontId="3"/>
  </si>
  <si>
    <t>(min)</t>
    <phoneticPr fontId="3"/>
  </si>
  <si>
    <t>処理量を想定した日あたりガス消費量を計算する。</t>
    <rPh sb="0" eb="2">
      <t>ショリ</t>
    </rPh>
    <rPh sb="4" eb="6">
      <t>ソウテイ</t>
    </rPh>
    <rPh sb="14" eb="17">
      <t>ショウヒリョウ</t>
    </rPh>
    <phoneticPr fontId="3"/>
  </si>
  <si>
    <t>①立上り時</t>
    <phoneticPr fontId="3"/>
  </si>
  <si>
    <t>処理量を想定した日あたり消費給湯（給水）量を計算する。</t>
    <rPh sb="0" eb="2">
      <t>ショリ</t>
    </rPh>
    <rPh sb="14" eb="16">
      <t>キュウトウ</t>
    </rPh>
    <rPh sb="17" eb="19">
      <t>キュウスイ</t>
    </rPh>
    <rPh sb="20" eb="21">
      <t>リョウ</t>
    </rPh>
    <phoneticPr fontId="3"/>
  </si>
  <si>
    <t>加熱源</t>
    <rPh sb="0" eb="2">
      <t>カネツ</t>
    </rPh>
    <rPh sb="2" eb="3">
      <t>ゲン</t>
    </rPh>
    <phoneticPr fontId="3"/>
  </si>
  <si>
    <t>(kWh)</t>
    <phoneticPr fontId="3"/>
  </si>
  <si>
    <t>ガス種</t>
    <rPh sb="2" eb="3">
      <t>シュ</t>
    </rPh>
    <phoneticPr fontId="3"/>
  </si>
  <si>
    <t>仕上げすすぎタンクの加熱用熱源として電気を　</t>
    <rPh sb="0" eb="2">
      <t>シア</t>
    </rPh>
    <rPh sb="10" eb="12">
      <t>カネツ</t>
    </rPh>
    <rPh sb="12" eb="13">
      <t>ヨウ</t>
    </rPh>
    <rPh sb="13" eb="15">
      <t>ネツゲン</t>
    </rPh>
    <rPh sb="18" eb="20">
      <t>デンキ</t>
    </rPh>
    <phoneticPr fontId="3"/>
  </si>
  <si>
    <t>※熱源選択</t>
    <rPh sb="1" eb="3">
      <t>ネツゲン</t>
    </rPh>
    <rPh sb="3" eb="5">
      <t>センタク</t>
    </rPh>
    <phoneticPr fontId="3"/>
  </si>
  <si>
    <t>最大ガス消費量・最大消費電力測定グラフ</t>
    <rPh sb="0" eb="2">
      <t>サイダイ</t>
    </rPh>
    <rPh sb="4" eb="7">
      <t>ショウヒリョウ</t>
    </rPh>
    <rPh sb="8" eb="10">
      <t>サイダイ</t>
    </rPh>
    <rPh sb="10" eb="12">
      <t>ショウヒ</t>
    </rPh>
    <rPh sb="12" eb="14">
      <t>デンリョク</t>
    </rPh>
    <rPh sb="14" eb="16">
      <t>ソクテイ</t>
    </rPh>
    <phoneticPr fontId="3"/>
  </si>
  <si>
    <t>(kW)</t>
    <phoneticPr fontId="3"/>
  </si>
  <si>
    <t>　　電動機と電熱装置の最大消費電力を分けて測定するとき</t>
    <phoneticPr fontId="3"/>
  </si>
  <si>
    <t>　　電動機と電熱装置の最大消費電力を分けて測定できないとき</t>
    <phoneticPr fontId="3"/>
  </si>
  <si>
    <t>業務用厨房熱機器等性能測定結果 【ガス機器】</t>
    <rPh sb="0" eb="3">
      <t>ギョウムヨウ</t>
    </rPh>
    <rPh sb="3" eb="5">
      <t>チュウボウ</t>
    </rPh>
    <rPh sb="5" eb="6">
      <t>ネツ</t>
    </rPh>
    <rPh sb="6" eb="8">
      <t>キキ</t>
    </rPh>
    <rPh sb="8" eb="9">
      <t>トウ</t>
    </rPh>
    <rPh sb="9" eb="11">
      <t>セイノウ</t>
    </rPh>
    <rPh sb="11" eb="13">
      <t>ソクテイ</t>
    </rPh>
    <rPh sb="13" eb="15">
      <t>ケッカ</t>
    </rPh>
    <rPh sb="19" eb="21">
      <t>キキ</t>
    </rPh>
    <phoneticPr fontId="3"/>
  </si>
  <si>
    <t>番号</t>
    <rPh sb="0" eb="2">
      <t>バンゴウ</t>
    </rPh>
    <phoneticPr fontId="3"/>
  </si>
  <si>
    <t>業務用厨房熱機器等性能測定結果　【ガス機器】</t>
    <rPh sb="19" eb="21">
      <t>キキ</t>
    </rPh>
    <phoneticPr fontId="3"/>
  </si>
  <si>
    <t>⇒</t>
    <phoneticPr fontId="3"/>
  </si>
  <si>
    <r>
      <t>①：</t>
    </r>
    <r>
      <rPr>
        <b/>
        <sz val="11"/>
        <rFont val="ＭＳ Ｐゴシック"/>
        <family val="3"/>
        <charset val="128"/>
      </rPr>
      <t>「ガス消費量の算出」に規定する次式にて算出する場合</t>
    </r>
    <rPh sb="5" eb="8">
      <t>ショウヒリョウ</t>
    </rPh>
    <rPh sb="9" eb="11">
      <t>サンシュツ</t>
    </rPh>
    <rPh sb="13" eb="15">
      <t>キテイ</t>
    </rPh>
    <rPh sb="17" eb="19">
      <t>ジシキ</t>
    </rPh>
    <rPh sb="21" eb="23">
      <t>サンシュツ</t>
    </rPh>
    <rPh sb="25" eb="27">
      <t>バアイ</t>
    </rPh>
    <phoneticPr fontId="3"/>
  </si>
  <si>
    <t>②：「JIS S2093 家庭用ガス燃焼機器の試験方法」の「9.ガス消費量試験」に規定されている次式にて算出した値（ガスメータは湿式ガスメータとする）を用いる場合
　※業務用ガス厨房機器検査規程（JIA D001）のガス消費量の計算式と同じ式</t>
    <rPh sb="52" eb="54">
      <t>サンシュツ</t>
    </rPh>
    <rPh sb="56" eb="57">
      <t>アタイ</t>
    </rPh>
    <rPh sb="76" eb="77">
      <t>モチ</t>
    </rPh>
    <rPh sb="79" eb="81">
      <t>バアイ</t>
    </rPh>
    <rPh sb="118" eb="119">
      <t>オナ</t>
    </rPh>
    <rPh sb="120" eb="121">
      <t>シキ</t>
    </rPh>
    <phoneticPr fontId="3"/>
  </si>
  <si>
    <t>業務用厨房熱機器等性能測定結果　【ガス機器】</t>
    <rPh sb="0" eb="3">
      <t>ギョウムヨウ</t>
    </rPh>
    <rPh sb="3" eb="5">
      <t>チュウボウ</t>
    </rPh>
    <rPh sb="5" eb="6">
      <t>ネツ</t>
    </rPh>
    <rPh sb="6" eb="8">
      <t>キキ</t>
    </rPh>
    <rPh sb="8" eb="9">
      <t>トウ</t>
    </rPh>
    <rPh sb="9" eb="11">
      <t>セイノウ</t>
    </rPh>
    <rPh sb="11" eb="13">
      <t>ソクテイ</t>
    </rPh>
    <rPh sb="13" eb="15">
      <t>ケッカ</t>
    </rPh>
    <rPh sb="19" eb="21">
      <t>キキ</t>
    </rPh>
    <phoneticPr fontId="3"/>
  </si>
  <si>
    <t>待機状態に達した時間までのガス消費量[kWh/回]</t>
    <rPh sb="0" eb="2">
      <t>タイキ</t>
    </rPh>
    <rPh sb="2" eb="4">
      <t>ジョウタイ</t>
    </rPh>
    <rPh sb="15" eb="18">
      <t>ショウヒリョウ</t>
    </rPh>
    <phoneticPr fontId="3"/>
  </si>
  <si>
    <r>
      <t>処理に要した時間</t>
    </r>
    <r>
      <rPr>
        <b/>
        <i/>
        <sz val="10"/>
        <rFont val="Century"/>
        <family val="1"/>
      </rPr>
      <t>T</t>
    </r>
    <r>
      <rPr>
        <b/>
        <vertAlign val="subscript"/>
        <sz val="10"/>
        <rFont val="Century"/>
        <family val="1"/>
      </rPr>
      <t>c</t>
    </r>
    <r>
      <rPr>
        <b/>
        <vertAlign val="subscript"/>
        <sz val="10"/>
        <rFont val="ＭＳ Ｐゴシック"/>
        <family val="3"/>
        <charset val="128"/>
      </rPr>
      <t>　</t>
    </r>
    <r>
      <rPr>
        <b/>
        <sz val="10"/>
        <rFont val="Century"/>
        <family val="1"/>
      </rPr>
      <t>[s/</t>
    </r>
    <r>
      <rPr>
        <b/>
        <sz val="10"/>
        <rFont val="ＭＳ Ｐゴシック"/>
        <family val="3"/>
        <charset val="128"/>
      </rPr>
      <t>回</t>
    </r>
    <r>
      <rPr>
        <b/>
        <sz val="10"/>
        <rFont val="Century"/>
        <family val="1"/>
      </rPr>
      <t>]</t>
    </r>
    <r>
      <rPr>
        <b/>
        <sz val="10"/>
        <rFont val="ＭＳ Ｐゴシック"/>
        <family val="3"/>
        <charset val="128"/>
      </rPr>
      <t>は次式の最大値とする。</t>
    </r>
    <rPh sb="17" eb="18">
      <t>ジ</t>
    </rPh>
    <rPh sb="18" eb="19">
      <t>シキ</t>
    </rPh>
    <rPh sb="20" eb="23">
      <t>サイダイチ</t>
    </rPh>
    <phoneticPr fontId="3"/>
  </si>
  <si>
    <r>
      <t>連続処理能力</t>
    </r>
    <r>
      <rPr>
        <b/>
        <i/>
        <sz val="10"/>
        <rFont val="Century"/>
        <family val="1"/>
      </rPr>
      <t>V</t>
    </r>
    <r>
      <rPr>
        <b/>
        <vertAlign val="subscript"/>
        <sz val="10"/>
        <rFont val="Century"/>
        <family val="1"/>
      </rPr>
      <t xml:space="preserve">c </t>
    </r>
    <r>
      <rPr>
        <b/>
        <sz val="10"/>
        <rFont val="Century"/>
        <family val="1"/>
      </rPr>
      <t>[</t>
    </r>
    <r>
      <rPr>
        <b/>
        <sz val="10"/>
        <rFont val="ＭＳ Ｐゴシック"/>
        <family val="3"/>
        <charset val="128"/>
      </rPr>
      <t>ラック</t>
    </r>
    <r>
      <rPr>
        <b/>
        <sz val="10"/>
        <rFont val="Century"/>
        <family val="1"/>
      </rPr>
      <t>/h]</t>
    </r>
    <r>
      <rPr>
        <b/>
        <sz val="10"/>
        <rFont val="ＭＳ Ｐゴシック"/>
        <family val="3"/>
        <charset val="128"/>
      </rPr>
      <t>は、次式で計算する。</t>
    </r>
    <rPh sb="0" eb="2">
      <t>レンゾク</t>
    </rPh>
    <rPh sb="21" eb="23">
      <t>ケイサン</t>
    </rPh>
    <phoneticPr fontId="3"/>
  </si>
  <si>
    <t>ただし、電気を仕上げすすぎタンクの加熱用熱源として
使用しない場合の処理時消費電力は、</t>
    <phoneticPr fontId="3"/>
  </si>
  <si>
    <t>処理量を想定した日あたり消費電力を計算する。</t>
    <rPh sb="0" eb="2">
      <t>ショリ</t>
    </rPh>
    <rPh sb="4" eb="6">
      <t>ソウテイ</t>
    </rPh>
    <phoneticPr fontId="3"/>
  </si>
  <si>
    <t>ただし、電気を仕上げすすぎタンクの加熱用熱源として
使用しない場合の処理時消費電力は、</t>
    <phoneticPr fontId="3"/>
  </si>
  <si>
    <t>性能測定結果</t>
    <rPh sb="2" eb="4">
      <t>ソクテイ</t>
    </rPh>
    <rPh sb="4" eb="6">
      <t>ケッカ</t>
    </rPh>
    <phoneticPr fontId="3"/>
  </si>
  <si>
    <t>品　目</t>
    <rPh sb="0" eb="1">
      <t>シナ</t>
    </rPh>
    <rPh sb="2" eb="3">
      <t>メ</t>
    </rPh>
    <phoneticPr fontId="3"/>
  </si>
  <si>
    <r>
      <t>p</t>
    </r>
    <r>
      <rPr>
        <vertAlign val="subscript"/>
        <sz val="14"/>
        <rFont val="Cambria"/>
        <family val="1"/>
      </rPr>
      <t>rG</t>
    </r>
    <phoneticPr fontId="3"/>
  </si>
  <si>
    <r>
      <t>p</t>
    </r>
    <r>
      <rPr>
        <vertAlign val="subscript"/>
        <sz val="14"/>
        <rFont val="Cambria"/>
        <family val="1"/>
      </rPr>
      <t>rE</t>
    </r>
    <phoneticPr fontId="3"/>
  </si>
  <si>
    <r>
      <rPr>
        <i/>
        <sz val="14"/>
        <rFont val="Cambria"/>
        <family val="1"/>
      </rPr>
      <t>T</t>
    </r>
    <r>
      <rPr>
        <vertAlign val="subscript"/>
        <sz val="14"/>
        <rFont val="Cambria"/>
        <family val="1"/>
      </rPr>
      <t>s</t>
    </r>
    <phoneticPr fontId="3"/>
  </si>
  <si>
    <r>
      <t>V</t>
    </r>
    <r>
      <rPr>
        <vertAlign val="subscript"/>
        <sz val="14"/>
        <rFont val="Cambria"/>
        <family val="1"/>
      </rPr>
      <t>c</t>
    </r>
    <phoneticPr fontId="3"/>
  </si>
  <si>
    <r>
      <rPr>
        <i/>
        <sz val="14"/>
        <rFont val="Cambria"/>
        <family val="1"/>
      </rPr>
      <t>Q</t>
    </r>
    <r>
      <rPr>
        <vertAlign val="subscript"/>
        <sz val="14"/>
        <rFont val="Cambria"/>
        <family val="1"/>
      </rPr>
      <t>sG</t>
    </r>
    <phoneticPr fontId="3"/>
  </si>
  <si>
    <r>
      <rPr>
        <i/>
        <sz val="14"/>
        <rFont val="Cambria"/>
        <family val="1"/>
      </rPr>
      <t>Q</t>
    </r>
    <r>
      <rPr>
        <vertAlign val="subscript"/>
        <sz val="14"/>
        <rFont val="Cambria"/>
        <family val="1"/>
      </rPr>
      <t>sE</t>
    </r>
    <phoneticPr fontId="3"/>
  </si>
  <si>
    <r>
      <rPr>
        <i/>
        <sz val="14"/>
        <rFont val="Cambria"/>
        <family val="1"/>
      </rPr>
      <t>Q</t>
    </r>
    <r>
      <rPr>
        <vertAlign val="subscript"/>
        <sz val="14"/>
        <rFont val="Cambria"/>
        <family val="1"/>
      </rPr>
      <t>srE</t>
    </r>
    <phoneticPr fontId="3"/>
  </si>
  <si>
    <r>
      <rPr>
        <i/>
        <sz val="14"/>
        <rFont val="Cambria"/>
        <family val="1"/>
      </rPr>
      <t>Q</t>
    </r>
    <r>
      <rPr>
        <vertAlign val="subscript"/>
        <sz val="14"/>
        <rFont val="Cambria"/>
        <family val="1"/>
      </rPr>
      <t>cG</t>
    </r>
    <phoneticPr fontId="3"/>
  </si>
  <si>
    <r>
      <rPr>
        <i/>
        <sz val="14"/>
        <rFont val="Cambria"/>
        <family val="1"/>
      </rPr>
      <t>Q</t>
    </r>
    <r>
      <rPr>
        <vertAlign val="subscript"/>
        <sz val="14"/>
        <rFont val="Cambria"/>
        <family val="1"/>
      </rPr>
      <t>cE</t>
    </r>
    <phoneticPr fontId="3"/>
  </si>
  <si>
    <r>
      <rPr>
        <i/>
        <sz val="14"/>
        <rFont val="Cambria"/>
        <family val="1"/>
      </rPr>
      <t>Q</t>
    </r>
    <r>
      <rPr>
        <vertAlign val="subscript"/>
        <sz val="14"/>
        <rFont val="Cambria"/>
        <family val="1"/>
      </rPr>
      <t>iG</t>
    </r>
    <phoneticPr fontId="3"/>
  </si>
  <si>
    <r>
      <rPr>
        <i/>
        <sz val="14"/>
        <rFont val="Cambria"/>
        <family val="1"/>
      </rPr>
      <t>Q</t>
    </r>
    <r>
      <rPr>
        <vertAlign val="subscript"/>
        <sz val="14"/>
        <rFont val="Cambria"/>
        <family val="1"/>
      </rPr>
      <t>iE</t>
    </r>
    <phoneticPr fontId="3"/>
  </si>
  <si>
    <r>
      <t>Q</t>
    </r>
    <r>
      <rPr>
        <vertAlign val="subscript"/>
        <sz val="14"/>
        <rFont val="Cambria"/>
        <family val="1"/>
      </rPr>
      <t>dVG</t>
    </r>
    <phoneticPr fontId="3"/>
  </si>
  <si>
    <r>
      <t>Q</t>
    </r>
    <r>
      <rPr>
        <vertAlign val="subscript"/>
        <sz val="14"/>
        <rFont val="Cambria"/>
        <family val="1"/>
      </rPr>
      <t>dVE</t>
    </r>
    <phoneticPr fontId="3"/>
  </si>
  <si>
    <r>
      <t>W</t>
    </r>
    <r>
      <rPr>
        <vertAlign val="subscript"/>
        <sz val="14"/>
        <rFont val="Cambria"/>
        <family val="1"/>
      </rPr>
      <t>s</t>
    </r>
    <phoneticPr fontId="3"/>
  </si>
  <si>
    <r>
      <t>W</t>
    </r>
    <r>
      <rPr>
        <vertAlign val="subscript"/>
        <sz val="14"/>
        <rFont val="Cambria"/>
        <family val="1"/>
      </rPr>
      <t>c</t>
    </r>
    <phoneticPr fontId="3"/>
  </si>
  <si>
    <r>
      <t>W</t>
    </r>
    <r>
      <rPr>
        <vertAlign val="subscript"/>
        <sz val="14"/>
        <rFont val="Cambria"/>
        <family val="1"/>
      </rPr>
      <t>dV</t>
    </r>
    <phoneticPr fontId="3"/>
  </si>
  <si>
    <r>
      <rPr>
        <i/>
        <sz val="10"/>
        <rFont val="Cambria"/>
        <family val="1"/>
      </rPr>
      <t>U</t>
    </r>
    <r>
      <rPr>
        <i/>
        <vertAlign val="subscript"/>
        <sz val="10"/>
        <rFont val="Cambria"/>
        <family val="1"/>
      </rPr>
      <t>G</t>
    </r>
    <r>
      <rPr>
        <sz val="10"/>
        <rFont val="Cambria"/>
        <family val="1"/>
      </rPr>
      <t>=</t>
    </r>
    <phoneticPr fontId="3"/>
  </si>
  <si>
    <r>
      <rPr>
        <i/>
        <sz val="11"/>
        <rFont val="Cambria"/>
        <family val="1"/>
      </rPr>
      <t>p</t>
    </r>
    <r>
      <rPr>
        <vertAlign val="subscript"/>
        <sz val="11"/>
        <rFont val="Cambria"/>
        <family val="1"/>
      </rPr>
      <t>xG</t>
    </r>
    <r>
      <rPr>
        <sz val="11"/>
        <rFont val="Cambria"/>
        <family val="1"/>
      </rPr>
      <t xml:space="preserve"> </t>
    </r>
    <r>
      <rPr>
        <sz val="11"/>
        <rFont val="ＭＳ Ｐゴシック"/>
        <family val="3"/>
        <charset val="128"/>
      </rPr>
      <t>：</t>
    </r>
    <r>
      <rPr>
        <sz val="11"/>
        <rFont val="Cambria"/>
        <family val="1"/>
      </rPr>
      <t xml:space="preserve"> </t>
    </r>
    <r>
      <rPr>
        <sz val="11"/>
        <rFont val="ＭＳ Ｐゴシック"/>
        <family val="3"/>
        <charset val="128"/>
      </rPr>
      <t>試験機器の最大ガス消費量[ｋW]</t>
    </r>
    <rPh sb="11" eb="13">
      <t>サイダイ</t>
    </rPh>
    <rPh sb="15" eb="17">
      <t>ショウヒ</t>
    </rPh>
    <rPh sb="17" eb="18">
      <t>リョウ</t>
    </rPh>
    <phoneticPr fontId="3"/>
  </si>
  <si>
    <r>
      <rPr>
        <i/>
        <sz val="11"/>
        <rFont val="Cambria"/>
        <family val="1"/>
      </rPr>
      <t>p</t>
    </r>
    <r>
      <rPr>
        <vertAlign val="subscript"/>
        <sz val="11"/>
        <rFont val="Cambria"/>
        <family val="1"/>
      </rPr>
      <t>xG</t>
    </r>
    <r>
      <rPr>
        <sz val="11"/>
        <rFont val="Cambria"/>
        <family val="1"/>
      </rPr>
      <t xml:space="preserve"> =</t>
    </r>
    <phoneticPr fontId="3"/>
  </si>
  <si>
    <r>
      <rPr>
        <i/>
        <sz val="11"/>
        <rFont val="Cambria"/>
        <family val="1"/>
      </rPr>
      <t>p</t>
    </r>
    <r>
      <rPr>
        <vertAlign val="subscript"/>
        <sz val="11"/>
        <rFont val="Cambria"/>
        <family val="1"/>
      </rPr>
      <t>rG</t>
    </r>
    <r>
      <rPr>
        <sz val="11"/>
        <rFont val="Cambria"/>
        <family val="1"/>
      </rPr>
      <t xml:space="preserve"> </t>
    </r>
    <r>
      <rPr>
        <sz val="11"/>
        <rFont val="ＭＳ Ｐゴシック"/>
        <family val="3"/>
        <charset val="128"/>
      </rPr>
      <t>：</t>
    </r>
    <r>
      <rPr>
        <sz val="11"/>
        <rFont val="Cambria"/>
        <family val="1"/>
      </rPr>
      <t xml:space="preserve"> </t>
    </r>
    <r>
      <rPr>
        <sz val="11"/>
        <rFont val="ＭＳ Ｐゴシック"/>
        <family val="3"/>
        <charset val="128"/>
      </rPr>
      <t>定格エネルギー消費量（ガス）[kW]</t>
    </r>
    <rPh sb="13" eb="15">
      <t>ショウヒ</t>
    </rPh>
    <rPh sb="15" eb="16">
      <t>リョウ</t>
    </rPh>
    <phoneticPr fontId="3"/>
  </si>
  <si>
    <r>
      <t>　試験機器の最大ガス消費量と定格エネルギー消費量（ガス）の差：</t>
    </r>
    <r>
      <rPr>
        <b/>
        <i/>
        <sz val="11"/>
        <rFont val="Cambria"/>
        <family val="1"/>
      </rPr>
      <t>ε</t>
    </r>
    <r>
      <rPr>
        <b/>
        <i/>
        <vertAlign val="subscript"/>
        <sz val="11"/>
        <rFont val="Cambria"/>
        <family val="1"/>
      </rPr>
      <t>p</t>
    </r>
    <r>
      <rPr>
        <b/>
        <sz val="11"/>
        <rFont val="ＭＳ Ｐゴシック"/>
        <family val="3"/>
        <charset val="128"/>
      </rPr>
      <t>[%]</t>
    </r>
    <rPh sb="1" eb="3">
      <t>シケン</t>
    </rPh>
    <rPh sb="3" eb="5">
      <t>キキ</t>
    </rPh>
    <rPh sb="6" eb="8">
      <t>サイダイ</t>
    </rPh>
    <rPh sb="10" eb="13">
      <t>ショウヒリョウ</t>
    </rPh>
    <rPh sb="14" eb="16">
      <t>テイカク</t>
    </rPh>
    <rPh sb="21" eb="24">
      <t>ショウヒリョウ</t>
    </rPh>
    <rPh sb="29" eb="30">
      <t>サ</t>
    </rPh>
    <phoneticPr fontId="3"/>
  </si>
  <si>
    <r>
      <rPr>
        <i/>
        <sz val="11"/>
        <rFont val="Cambria"/>
        <family val="1"/>
      </rPr>
      <t>p</t>
    </r>
    <r>
      <rPr>
        <vertAlign val="subscript"/>
        <sz val="11"/>
        <rFont val="Cambria"/>
        <family val="1"/>
      </rPr>
      <t>xE</t>
    </r>
    <r>
      <rPr>
        <sz val="11"/>
        <rFont val="Cambria"/>
        <family val="1"/>
      </rPr>
      <t xml:space="preserve"> </t>
    </r>
    <r>
      <rPr>
        <sz val="11"/>
        <rFont val="ＭＳ Ｐゴシック"/>
        <family val="3"/>
        <charset val="128"/>
      </rPr>
      <t>：</t>
    </r>
    <r>
      <rPr>
        <sz val="11"/>
        <rFont val="Cambria"/>
        <family val="1"/>
      </rPr>
      <t xml:space="preserve"> </t>
    </r>
    <r>
      <rPr>
        <sz val="11"/>
        <rFont val="ＭＳ Ｐゴシック"/>
        <family val="3"/>
        <charset val="128"/>
      </rPr>
      <t>試験機器の最大消費電力[ｋW]</t>
    </r>
    <rPh sb="11" eb="13">
      <t>サイダイ</t>
    </rPh>
    <rPh sb="13" eb="15">
      <t>ショウヒ</t>
    </rPh>
    <rPh sb="15" eb="17">
      <t>デンリョク</t>
    </rPh>
    <phoneticPr fontId="3"/>
  </si>
  <si>
    <r>
      <rPr>
        <i/>
        <sz val="11"/>
        <rFont val="Cambria"/>
        <family val="1"/>
      </rPr>
      <t>p</t>
    </r>
    <r>
      <rPr>
        <vertAlign val="subscript"/>
        <sz val="11"/>
        <rFont val="Cambria"/>
        <family val="1"/>
      </rPr>
      <t>rE</t>
    </r>
    <r>
      <rPr>
        <sz val="11"/>
        <rFont val="Cambria"/>
        <family val="1"/>
      </rPr>
      <t xml:space="preserve"> </t>
    </r>
    <r>
      <rPr>
        <sz val="11"/>
        <rFont val="ＭＳ Ｐゴシック"/>
        <family val="3"/>
        <charset val="128"/>
      </rPr>
      <t>：</t>
    </r>
    <r>
      <rPr>
        <sz val="11"/>
        <rFont val="Cambria"/>
        <family val="1"/>
      </rPr>
      <t xml:space="preserve"> </t>
    </r>
    <r>
      <rPr>
        <sz val="11"/>
        <rFont val="ＭＳ Ｐゴシック"/>
        <family val="3"/>
        <charset val="128"/>
      </rPr>
      <t>定格消費電力[kW]</t>
    </r>
    <phoneticPr fontId="3"/>
  </si>
  <si>
    <r>
      <rPr>
        <i/>
        <sz val="11"/>
        <rFont val="Cambria"/>
        <family val="1"/>
      </rPr>
      <t>ε</t>
    </r>
    <r>
      <rPr>
        <vertAlign val="subscript"/>
        <sz val="11"/>
        <rFont val="Cambria"/>
        <family val="1"/>
      </rPr>
      <t xml:space="preserve">p </t>
    </r>
    <r>
      <rPr>
        <sz val="11"/>
        <rFont val="ＭＳ Ｐゴシック"/>
        <family val="3"/>
        <charset val="128"/>
      </rPr>
      <t>：</t>
    </r>
    <r>
      <rPr>
        <sz val="11"/>
        <rFont val="Cambria"/>
        <family val="1"/>
      </rPr>
      <t xml:space="preserve"> </t>
    </r>
    <r>
      <rPr>
        <sz val="11"/>
        <rFont val="ＭＳ Ｐゴシック"/>
        <family val="3"/>
        <charset val="128"/>
      </rPr>
      <t>試験機器の最大消費電力と
　　　　　　　　　　　定格消費電力の差</t>
    </r>
    <rPh sb="10" eb="12">
      <t>サイダイ</t>
    </rPh>
    <rPh sb="12" eb="14">
      <t>ショウヒ</t>
    </rPh>
    <rPh sb="14" eb="16">
      <t>デンリョク</t>
    </rPh>
    <rPh sb="29" eb="31">
      <t>テイカク</t>
    </rPh>
    <rPh sb="31" eb="33">
      <t>ショウヒ</t>
    </rPh>
    <rPh sb="33" eb="34">
      <t>デン</t>
    </rPh>
    <rPh sb="34" eb="35">
      <t>リョク</t>
    </rPh>
    <rPh sb="36" eb="37">
      <t>サ</t>
    </rPh>
    <phoneticPr fontId="3"/>
  </si>
  <si>
    <r>
      <rPr>
        <i/>
        <sz val="11"/>
        <rFont val="Cambria"/>
        <family val="1"/>
      </rPr>
      <t>p</t>
    </r>
    <r>
      <rPr>
        <vertAlign val="subscript"/>
        <sz val="11"/>
        <rFont val="Cambria"/>
        <family val="1"/>
      </rPr>
      <t>xE</t>
    </r>
    <r>
      <rPr>
        <sz val="11"/>
        <rFont val="Cambria"/>
        <family val="1"/>
      </rPr>
      <t xml:space="preserve"> =</t>
    </r>
    <phoneticPr fontId="3"/>
  </si>
  <si>
    <r>
      <rPr>
        <i/>
        <sz val="11"/>
        <rFont val="Cambria"/>
        <family val="1"/>
      </rPr>
      <t>ε</t>
    </r>
    <r>
      <rPr>
        <vertAlign val="subscript"/>
        <sz val="11"/>
        <rFont val="Cambria"/>
        <family val="1"/>
      </rPr>
      <t>p</t>
    </r>
    <r>
      <rPr>
        <sz val="11"/>
        <rFont val="Cambria"/>
        <family val="1"/>
      </rPr>
      <t xml:space="preserve"> =</t>
    </r>
    <phoneticPr fontId="3"/>
  </si>
  <si>
    <r>
      <t>T</t>
    </r>
    <r>
      <rPr>
        <vertAlign val="subscript"/>
        <sz val="10"/>
        <rFont val="Cambria"/>
        <family val="1"/>
      </rPr>
      <t xml:space="preserve">2 </t>
    </r>
    <r>
      <rPr>
        <sz val="10"/>
        <rFont val="Cambria"/>
        <family val="1"/>
      </rPr>
      <t xml:space="preserve"> =</t>
    </r>
    <phoneticPr fontId="3"/>
  </si>
  <si>
    <r>
      <t>T</t>
    </r>
    <r>
      <rPr>
        <vertAlign val="subscript"/>
        <sz val="10"/>
        <rFont val="Cambria"/>
        <family val="1"/>
      </rPr>
      <t>s</t>
    </r>
    <r>
      <rPr>
        <sz val="10"/>
        <rFont val="Cambria"/>
        <family val="1"/>
      </rPr>
      <t xml:space="preserve"> =</t>
    </r>
    <phoneticPr fontId="3"/>
  </si>
  <si>
    <r>
      <t>T</t>
    </r>
    <r>
      <rPr>
        <vertAlign val="subscript"/>
        <sz val="10"/>
        <rFont val="Cambria"/>
        <family val="1"/>
      </rPr>
      <t xml:space="preserve">3 </t>
    </r>
    <r>
      <rPr>
        <sz val="10"/>
        <rFont val="Cambria"/>
        <family val="1"/>
      </rPr>
      <t xml:space="preserve"> =</t>
    </r>
    <phoneticPr fontId="3"/>
  </si>
  <si>
    <r>
      <rPr>
        <i/>
        <sz val="10"/>
        <rFont val="Cambria"/>
        <family val="1"/>
      </rPr>
      <t>T</t>
    </r>
    <r>
      <rPr>
        <vertAlign val="subscript"/>
        <sz val="10"/>
        <rFont val="Cambria"/>
        <family val="1"/>
      </rPr>
      <t xml:space="preserve">2 </t>
    </r>
    <r>
      <rPr>
        <sz val="10"/>
        <rFont val="Cambria"/>
        <family val="1"/>
      </rPr>
      <t>,</t>
    </r>
    <r>
      <rPr>
        <i/>
        <sz val="10"/>
        <rFont val="Cambria"/>
        <family val="1"/>
      </rPr>
      <t>T</t>
    </r>
    <r>
      <rPr>
        <vertAlign val="subscript"/>
        <sz val="10"/>
        <rFont val="Cambria"/>
        <family val="1"/>
      </rPr>
      <t xml:space="preserve">3 </t>
    </r>
    <r>
      <rPr>
        <sz val="10"/>
        <rFont val="ＭＳ Ｐゴシック"/>
        <family val="3"/>
        <charset val="128"/>
      </rPr>
      <t>の最大値</t>
    </r>
    <rPh sb="8" eb="11">
      <t>サイダイチ</t>
    </rPh>
    <phoneticPr fontId="3"/>
  </si>
  <si>
    <r>
      <t>P</t>
    </r>
    <r>
      <rPr>
        <i/>
        <vertAlign val="subscript"/>
        <sz val="11"/>
        <rFont val="Cambria"/>
        <family val="1"/>
      </rPr>
      <t>sG</t>
    </r>
    <r>
      <rPr>
        <i/>
        <sz val="11"/>
        <rFont val="Cambria"/>
        <family val="1"/>
      </rPr>
      <t xml:space="preserve"> =</t>
    </r>
    <phoneticPr fontId="3"/>
  </si>
  <si>
    <r>
      <t>P</t>
    </r>
    <r>
      <rPr>
        <vertAlign val="subscript"/>
        <sz val="11"/>
        <rFont val="Cambria"/>
        <family val="1"/>
      </rPr>
      <t xml:space="preserve">sE </t>
    </r>
    <r>
      <rPr>
        <sz val="11"/>
        <rFont val="Cambria"/>
        <family val="1"/>
      </rPr>
      <t xml:space="preserve"> =</t>
    </r>
    <phoneticPr fontId="3"/>
  </si>
  <si>
    <r>
      <rPr>
        <i/>
        <sz val="10"/>
        <rFont val="Cambria"/>
        <family val="1"/>
      </rPr>
      <t>P</t>
    </r>
    <r>
      <rPr>
        <vertAlign val="subscript"/>
        <sz val="10"/>
        <rFont val="Cambria"/>
        <family val="1"/>
      </rPr>
      <t>sG</t>
    </r>
    <r>
      <rPr>
        <sz val="10"/>
        <rFont val="Cambria"/>
        <family val="1"/>
      </rPr>
      <t xml:space="preserve"> </t>
    </r>
    <r>
      <rPr>
        <sz val="10"/>
        <rFont val="ＭＳ Ｐゴシック"/>
        <family val="3"/>
        <charset val="128"/>
      </rPr>
      <t>：待機状態に達した時間までのガス消費量[kWh/回]</t>
    </r>
    <rPh sb="5" eb="7">
      <t>タイキ</t>
    </rPh>
    <rPh sb="7" eb="9">
      <t>ジョウタイ</t>
    </rPh>
    <rPh sb="20" eb="23">
      <t>ショウヒリョウ</t>
    </rPh>
    <phoneticPr fontId="3"/>
  </si>
  <si>
    <r>
      <rPr>
        <i/>
        <sz val="10"/>
        <rFont val="Cambria"/>
        <family val="1"/>
      </rPr>
      <t>T</t>
    </r>
    <r>
      <rPr>
        <vertAlign val="subscript"/>
        <sz val="10"/>
        <rFont val="Cambria"/>
        <family val="1"/>
      </rPr>
      <t xml:space="preserve">1 </t>
    </r>
    <r>
      <rPr>
        <sz val="10"/>
        <rFont val="Cambria"/>
        <family val="1"/>
      </rPr>
      <t>:</t>
    </r>
    <r>
      <rPr>
        <sz val="10"/>
        <rFont val="ＭＳ Ｐゴシック"/>
        <family val="3"/>
        <charset val="128"/>
      </rPr>
      <t xml:space="preserve"> 洗浄タンクが満水に達した時間[min]</t>
    </r>
    <phoneticPr fontId="3"/>
  </si>
  <si>
    <r>
      <rPr>
        <i/>
        <sz val="10"/>
        <rFont val="Cambria"/>
        <family val="1"/>
      </rPr>
      <t>T</t>
    </r>
    <r>
      <rPr>
        <vertAlign val="subscript"/>
        <sz val="10"/>
        <rFont val="Cambria"/>
        <family val="1"/>
      </rPr>
      <t xml:space="preserve">2 </t>
    </r>
    <r>
      <rPr>
        <sz val="10"/>
        <rFont val="Cambria"/>
        <family val="1"/>
      </rPr>
      <t xml:space="preserve">: </t>
    </r>
    <r>
      <rPr>
        <sz val="10"/>
        <rFont val="ＭＳ Ｐゴシック"/>
        <family val="3"/>
        <charset val="128"/>
      </rPr>
      <t>洗浄タンクが60 ℃以上の満水に達した時間[min]</t>
    </r>
    <phoneticPr fontId="3"/>
  </si>
  <si>
    <r>
      <rPr>
        <i/>
        <sz val="10"/>
        <rFont val="Cambria"/>
        <family val="1"/>
      </rPr>
      <t>T</t>
    </r>
    <r>
      <rPr>
        <vertAlign val="subscript"/>
        <sz val="10"/>
        <rFont val="Cambria"/>
        <family val="1"/>
      </rPr>
      <t>s</t>
    </r>
    <r>
      <rPr>
        <sz val="10"/>
        <rFont val="Cambria"/>
        <family val="1"/>
      </rPr>
      <t xml:space="preserve"> : </t>
    </r>
    <r>
      <rPr>
        <sz val="10"/>
        <rFont val="ＭＳ Ｐゴシック"/>
        <family val="3"/>
        <charset val="128"/>
      </rPr>
      <t>立上り性能[min]</t>
    </r>
    <phoneticPr fontId="3"/>
  </si>
  <si>
    <r>
      <t>T</t>
    </r>
    <r>
      <rPr>
        <vertAlign val="subscript"/>
        <sz val="10"/>
        <rFont val="ＭＳ Ｐ明朝"/>
        <family val="1"/>
        <charset val="128"/>
      </rPr>
      <t>１</t>
    </r>
    <r>
      <rPr>
        <vertAlign val="subscript"/>
        <sz val="10"/>
        <rFont val="Cambria"/>
        <family val="1"/>
      </rPr>
      <t xml:space="preserve"> </t>
    </r>
    <r>
      <rPr>
        <sz val="10"/>
        <rFont val="Cambria"/>
        <family val="1"/>
      </rPr>
      <t xml:space="preserve"> =</t>
    </r>
    <phoneticPr fontId="3"/>
  </si>
  <si>
    <r>
      <rPr>
        <i/>
        <sz val="10"/>
        <rFont val="Cambria"/>
        <family val="1"/>
      </rPr>
      <t>T</t>
    </r>
    <r>
      <rPr>
        <vertAlign val="subscript"/>
        <sz val="10"/>
        <rFont val="Cambria"/>
        <family val="1"/>
      </rPr>
      <t>s</t>
    </r>
    <r>
      <rPr>
        <sz val="10"/>
        <rFont val="Cambria"/>
        <family val="1"/>
      </rPr>
      <t xml:space="preserve"> </t>
    </r>
    <r>
      <rPr>
        <sz val="10"/>
        <rFont val="ＭＳ Ｐゴシック"/>
        <family val="3"/>
        <charset val="128"/>
      </rPr>
      <t>平均値 =</t>
    </r>
    <rPh sb="3" eb="6">
      <t>ヘイキンチ</t>
    </rPh>
    <phoneticPr fontId="3"/>
  </si>
  <si>
    <r>
      <rPr>
        <i/>
        <sz val="10"/>
        <rFont val="Cambria"/>
        <family val="1"/>
      </rPr>
      <t>T</t>
    </r>
    <r>
      <rPr>
        <vertAlign val="subscript"/>
        <sz val="10"/>
        <rFont val="Cambria"/>
        <family val="1"/>
      </rPr>
      <t>3</t>
    </r>
    <r>
      <rPr>
        <sz val="10"/>
        <rFont val="Cambria"/>
        <family val="1"/>
      </rPr>
      <t xml:space="preserve"> </t>
    </r>
    <r>
      <rPr>
        <sz val="10"/>
        <rFont val="ＭＳ Ｐゴシック"/>
        <family val="3"/>
        <charset val="128"/>
      </rPr>
      <t>：仕上げすすぎタンクが80 ℃に達した時間[min]</t>
    </r>
    <phoneticPr fontId="3"/>
  </si>
  <si>
    <r>
      <rPr>
        <i/>
        <sz val="10"/>
        <rFont val="Cambria"/>
        <family val="1"/>
      </rPr>
      <t>T</t>
    </r>
    <r>
      <rPr>
        <vertAlign val="subscript"/>
        <sz val="10"/>
        <rFont val="Cambria"/>
        <family val="1"/>
      </rPr>
      <t>s</t>
    </r>
    <r>
      <rPr>
        <sz val="10"/>
        <rFont val="Cambria"/>
        <family val="1"/>
      </rPr>
      <t xml:space="preserve"> </t>
    </r>
    <r>
      <rPr>
        <sz val="10"/>
        <rFont val="ＭＳ Ｐゴシック"/>
        <family val="3"/>
        <charset val="128"/>
      </rPr>
      <t>：立上り性能[min]</t>
    </r>
    <phoneticPr fontId="3"/>
  </si>
  <si>
    <r>
      <t>T</t>
    </r>
    <r>
      <rPr>
        <vertAlign val="subscript"/>
        <sz val="10"/>
        <rFont val="Cambria"/>
        <family val="1"/>
      </rPr>
      <t xml:space="preserve">s </t>
    </r>
    <r>
      <rPr>
        <sz val="10"/>
        <rFont val="Cambria"/>
        <family val="1"/>
      </rPr>
      <t xml:space="preserve"> =</t>
    </r>
    <phoneticPr fontId="3"/>
  </si>
  <si>
    <r>
      <rPr>
        <i/>
        <sz val="10"/>
        <rFont val="Cambria"/>
        <family val="1"/>
      </rPr>
      <t>T</t>
    </r>
    <r>
      <rPr>
        <vertAlign val="subscript"/>
        <sz val="10"/>
        <rFont val="Cambria"/>
        <family val="1"/>
      </rPr>
      <t xml:space="preserve">1 </t>
    </r>
    <r>
      <rPr>
        <i/>
        <sz val="10"/>
        <rFont val="Cambria"/>
        <family val="1"/>
      </rPr>
      <t>,T</t>
    </r>
    <r>
      <rPr>
        <vertAlign val="subscript"/>
        <sz val="10"/>
        <rFont val="Cambria"/>
        <family val="1"/>
      </rPr>
      <t xml:space="preserve">2 </t>
    </r>
    <r>
      <rPr>
        <sz val="10"/>
        <rFont val="Cambria"/>
        <family val="1"/>
      </rPr>
      <t>,</t>
    </r>
    <r>
      <rPr>
        <i/>
        <sz val="10"/>
        <rFont val="Cambria"/>
        <family val="1"/>
      </rPr>
      <t>T</t>
    </r>
    <r>
      <rPr>
        <vertAlign val="subscript"/>
        <sz val="10"/>
        <rFont val="Cambria"/>
        <family val="1"/>
      </rPr>
      <t xml:space="preserve">3 </t>
    </r>
    <r>
      <rPr>
        <sz val="10"/>
        <rFont val="ＭＳ Ｐゴシック"/>
        <family val="3"/>
        <charset val="128"/>
      </rPr>
      <t>の最大値</t>
    </r>
    <rPh sb="12" eb="15">
      <t>サイダイチ</t>
    </rPh>
    <phoneticPr fontId="3"/>
  </si>
  <si>
    <r>
      <t>上記2つの</t>
    </r>
    <r>
      <rPr>
        <i/>
        <sz val="10"/>
        <rFont val="Cambria"/>
        <family val="1"/>
      </rPr>
      <t>T</t>
    </r>
    <r>
      <rPr>
        <vertAlign val="subscript"/>
        <sz val="10"/>
        <rFont val="Cambria"/>
        <family val="1"/>
      </rPr>
      <t xml:space="preserve">s </t>
    </r>
    <r>
      <rPr>
        <sz val="10"/>
        <rFont val="ＭＳ Ｐゴシック"/>
        <family val="3"/>
        <charset val="128"/>
      </rPr>
      <t>平均値の大きい方を立上り性能とする。</t>
    </r>
    <rPh sb="0" eb="2">
      <t>ジョウキ</t>
    </rPh>
    <rPh sb="8" eb="11">
      <t>ヘイキンチ</t>
    </rPh>
    <rPh sb="12" eb="13">
      <t>オオ</t>
    </rPh>
    <rPh sb="15" eb="16">
      <t>ホウ</t>
    </rPh>
    <rPh sb="17" eb="19">
      <t>タチアガ</t>
    </rPh>
    <rPh sb="20" eb="22">
      <t>セイノウ</t>
    </rPh>
    <phoneticPr fontId="3"/>
  </si>
  <si>
    <r>
      <rPr>
        <i/>
        <sz val="12"/>
        <rFont val="Cambria"/>
        <family val="1"/>
      </rPr>
      <t>P</t>
    </r>
    <r>
      <rPr>
        <vertAlign val="subscript"/>
        <sz val="12"/>
        <rFont val="Cambria"/>
        <family val="1"/>
      </rPr>
      <t>sE</t>
    </r>
    <r>
      <rPr>
        <vertAlign val="subscript"/>
        <sz val="10"/>
        <rFont val="Cambria"/>
        <family val="1"/>
      </rPr>
      <t xml:space="preserve"> </t>
    </r>
    <r>
      <rPr>
        <sz val="10"/>
        <rFont val="Cambria"/>
        <family val="1"/>
      </rPr>
      <t xml:space="preserve"> =</t>
    </r>
    <phoneticPr fontId="3"/>
  </si>
  <si>
    <r>
      <rPr>
        <i/>
        <sz val="10"/>
        <rFont val="Cambria"/>
        <family val="1"/>
      </rPr>
      <t>T</t>
    </r>
    <r>
      <rPr>
        <vertAlign val="subscript"/>
        <sz val="10"/>
        <rFont val="Cambria"/>
        <family val="1"/>
      </rPr>
      <t xml:space="preserve">1 </t>
    </r>
    <r>
      <rPr>
        <sz val="10"/>
        <rFont val="ＭＳ Ｐゴシック"/>
        <family val="3"/>
        <charset val="128"/>
      </rPr>
      <t>: 洗浄タンクが満水に達した時間[min]</t>
    </r>
    <phoneticPr fontId="3"/>
  </si>
  <si>
    <r>
      <rPr>
        <i/>
        <sz val="10"/>
        <rFont val="Cambria"/>
        <family val="1"/>
      </rPr>
      <t>T</t>
    </r>
    <r>
      <rPr>
        <vertAlign val="subscript"/>
        <sz val="10"/>
        <rFont val="Cambria"/>
        <family val="1"/>
      </rPr>
      <t xml:space="preserve">2 </t>
    </r>
    <r>
      <rPr>
        <sz val="10"/>
        <rFont val="Cambria"/>
        <family val="1"/>
      </rPr>
      <t xml:space="preserve">: </t>
    </r>
    <r>
      <rPr>
        <sz val="10"/>
        <rFont val="ＭＳ Ｐゴシック"/>
        <family val="3"/>
        <charset val="128"/>
      </rPr>
      <t>洗浄タンクが60 ℃以上の満水に達した時間[min]</t>
    </r>
    <phoneticPr fontId="3"/>
  </si>
  <si>
    <r>
      <rPr>
        <i/>
        <sz val="10"/>
        <rFont val="Cambria"/>
        <family val="1"/>
      </rPr>
      <t>T</t>
    </r>
    <r>
      <rPr>
        <vertAlign val="subscript"/>
        <sz val="10"/>
        <rFont val="Cambria"/>
        <family val="1"/>
      </rPr>
      <t>s</t>
    </r>
    <r>
      <rPr>
        <sz val="10"/>
        <rFont val="Cambria"/>
        <family val="1"/>
      </rPr>
      <t xml:space="preserve"> : </t>
    </r>
    <r>
      <rPr>
        <sz val="10"/>
        <rFont val="ＭＳ Ｐゴシック"/>
        <family val="3"/>
        <charset val="128"/>
      </rPr>
      <t>立上り性能[min]</t>
    </r>
    <phoneticPr fontId="3"/>
  </si>
  <si>
    <r>
      <rPr>
        <i/>
        <sz val="10"/>
        <rFont val="Cambria"/>
        <family val="1"/>
      </rPr>
      <t>T</t>
    </r>
    <r>
      <rPr>
        <vertAlign val="subscript"/>
        <sz val="10"/>
        <rFont val="Cambria"/>
        <family val="1"/>
      </rPr>
      <t>3</t>
    </r>
    <r>
      <rPr>
        <sz val="10"/>
        <rFont val="Cambria"/>
        <family val="1"/>
      </rPr>
      <t xml:space="preserve"> </t>
    </r>
    <r>
      <rPr>
        <sz val="10"/>
        <rFont val="ＭＳ Ｐゴシック"/>
        <family val="3"/>
        <charset val="128"/>
      </rPr>
      <t>：仕上げすすぎタンクが80 ℃に達した時間[min]</t>
    </r>
    <phoneticPr fontId="3"/>
  </si>
  <si>
    <r>
      <rPr>
        <i/>
        <sz val="10"/>
        <rFont val="Cambria"/>
        <family val="1"/>
      </rPr>
      <t>T</t>
    </r>
    <r>
      <rPr>
        <vertAlign val="subscript"/>
        <sz val="10"/>
        <rFont val="Cambria"/>
        <family val="1"/>
      </rPr>
      <t>s</t>
    </r>
    <r>
      <rPr>
        <sz val="10"/>
        <rFont val="Cambria"/>
        <family val="1"/>
      </rPr>
      <t xml:space="preserve"> </t>
    </r>
    <r>
      <rPr>
        <sz val="10"/>
        <rFont val="ＭＳ Ｐゴシック"/>
        <family val="3"/>
        <charset val="128"/>
      </rPr>
      <t>：立上り性能[min]</t>
    </r>
    <phoneticPr fontId="3"/>
  </si>
  <si>
    <r>
      <rPr>
        <i/>
        <sz val="11"/>
        <rFont val="Cambria"/>
        <family val="1"/>
      </rPr>
      <t>T</t>
    </r>
    <r>
      <rPr>
        <vertAlign val="subscript"/>
        <sz val="11"/>
        <rFont val="Cambria"/>
        <family val="1"/>
      </rPr>
      <t>s</t>
    </r>
    <r>
      <rPr>
        <sz val="11"/>
        <rFont val="Cambria"/>
        <family val="1"/>
      </rPr>
      <t xml:space="preserve"> </t>
    </r>
    <r>
      <rPr>
        <sz val="11"/>
        <rFont val="ＭＳ Ｐゴシック"/>
        <family val="3"/>
        <charset val="128"/>
      </rPr>
      <t>：立上り性能[min]</t>
    </r>
    <phoneticPr fontId="3"/>
  </si>
  <si>
    <r>
      <rPr>
        <i/>
        <sz val="10"/>
        <rFont val="Cambria"/>
        <family val="1"/>
      </rPr>
      <t>T</t>
    </r>
    <r>
      <rPr>
        <vertAlign val="subscript"/>
        <sz val="10"/>
        <rFont val="Cambria"/>
        <family val="1"/>
      </rPr>
      <t xml:space="preserve">p </t>
    </r>
    <r>
      <rPr>
        <sz val="10"/>
        <rFont val="Cambria"/>
        <family val="1"/>
      </rPr>
      <t xml:space="preserve">: </t>
    </r>
    <r>
      <rPr>
        <sz val="10"/>
        <rFont val="ＭＳ Ｐゴシック"/>
        <family val="3"/>
        <charset val="128"/>
      </rPr>
      <t>製造者の表示する標準洗浄サイクル[s]</t>
    </r>
    <phoneticPr fontId="3"/>
  </si>
  <si>
    <r>
      <rPr>
        <i/>
        <sz val="10"/>
        <rFont val="Cambria"/>
        <family val="1"/>
      </rPr>
      <t>T</t>
    </r>
    <r>
      <rPr>
        <vertAlign val="subscript"/>
        <sz val="10"/>
        <rFont val="Cambria"/>
        <family val="1"/>
      </rPr>
      <t xml:space="preserve">j </t>
    </r>
    <r>
      <rPr>
        <sz val="10"/>
        <rFont val="Cambria"/>
        <family val="1"/>
      </rPr>
      <t xml:space="preserve">: </t>
    </r>
    <r>
      <rPr>
        <sz val="10"/>
        <rFont val="ＭＳ Ｐゴシック"/>
        <family val="3"/>
        <charset val="128"/>
      </rPr>
      <t>出し入れ作業時間[s]</t>
    </r>
    <phoneticPr fontId="3"/>
  </si>
  <si>
    <r>
      <rPr>
        <i/>
        <sz val="10"/>
        <rFont val="Cambria"/>
        <family val="1"/>
      </rPr>
      <t>T</t>
    </r>
    <r>
      <rPr>
        <vertAlign val="subscript"/>
        <sz val="10"/>
        <rFont val="Cambria"/>
        <family val="1"/>
      </rPr>
      <t xml:space="preserve">r </t>
    </r>
    <r>
      <rPr>
        <sz val="10"/>
        <rFont val="ＭＳ Ｐゴシック"/>
        <family val="3"/>
        <charset val="128"/>
      </rPr>
      <t>：すすぎ終了後に洗浄タンクが60 ℃に復帰した時間[s]</t>
    </r>
    <phoneticPr fontId="3"/>
  </si>
  <si>
    <r>
      <rPr>
        <i/>
        <sz val="10"/>
        <rFont val="Cambria"/>
        <family val="1"/>
      </rPr>
      <t>V</t>
    </r>
    <r>
      <rPr>
        <i/>
        <vertAlign val="subscript"/>
        <sz val="10"/>
        <rFont val="Cambria"/>
        <family val="1"/>
      </rPr>
      <t>m</t>
    </r>
    <r>
      <rPr>
        <sz val="10"/>
        <rFont val="Cambria"/>
        <family val="1"/>
      </rPr>
      <t>=</t>
    </r>
    <phoneticPr fontId="3"/>
  </si>
  <si>
    <r>
      <t>T</t>
    </r>
    <r>
      <rPr>
        <vertAlign val="subscript"/>
        <sz val="10"/>
        <rFont val="Cambria"/>
        <family val="1"/>
      </rPr>
      <t xml:space="preserve">p </t>
    </r>
    <r>
      <rPr>
        <sz val="10"/>
        <rFont val="Cambria"/>
        <family val="1"/>
      </rPr>
      <t>=</t>
    </r>
    <phoneticPr fontId="3"/>
  </si>
  <si>
    <r>
      <t>T</t>
    </r>
    <r>
      <rPr>
        <vertAlign val="subscript"/>
        <sz val="10"/>
        <rFont val="Cambria"/>
        <family val="1"/>
      </rPr>
      <t xml:space="preserve">j </t>
    </r>
    <r>
      <rPr>
        <sz val="10"/>
        <rFont val="Cambria"/>
        <family val="1"/>
      </rPr>
      <t>=</t>
    </r>
    <phoneticPr fontId="3"/>
  </si>
  <si>
    <r>
      <t>T</t>
    </r>
    <r>
      <rPr>
        <vertAlign val="subscript"/>
        <sz val="10"/>
        <rFont val="Cambria"/>
        <family val="1"/>
      </rPr>
      <t xml:space="preserve">jo </t>
    </r>
    <r>
      <rPr>
        <sz val="10"/>
        <rFont val="Cambria"/>
        <family val="1"/>
      </rPr>
      <t>=</t>
    </r>
    <phoneticPr fontId="3"/>
  </si>
  <si>
    <r>
      <rPr>
        <i/>
        <sz val="10"/>
        <rFont val="Cambria"/>
        <family val="1"/>
      </rPr>
      <t>T</t>
    </r>
    <r>
      <rPr>
        <vertAlign val="subscript"/>
        <sz val="10"/>
        <rFont val="Cambria"/>
        <family val="1"/>
      </rPr>
      <t xml:space="preserve">j0 </t>
    </r>
    <r>
      <rPr>
        <sz val="10"/>
        <rFont val="Cambria"/>
        <family val="1"/>
      </rPr>
      <t xml:space="preserve">: </t>
    </r>
    <r>
      <rPr>
        <sz val="9"/>
        <rFont val="ＭＳ Ｐゴシック"/>
        <family val="3"/>
        <charset val="128"/>
      </rPr>
      <t>出し入れ作業の最短時間[s] 標準値は5s</t>
    </r>
    <rPh sb="21" eb="24">
      <t>ヒョウジュンチ</t>
    </rPh>
    <phoneticPr fontId="3"/>
  </si>
  <si>
    <r>
      <t>T</t>
    </r>
    <r>
      <rPr>
        <vertAlign val="subscript"/>
        <sz val="10"/>
        <rFont val="Cambria"/>
        <family val="1"/>
      </rPr>
      <t xml:space="preserve">r </t>
    </r>
    <r>
      <rPr>
        <sz val="10"/>
        <rFont val="Cambria"/>
        <family val="1"/>
      </rPr>
      <t>=</t>
    </r>
    <phoneticPr fontId="3"/>
  </si>
  <si>
    <r>
      <rPr>
        <i/>
        <sz val="10"/>
        <rFont val="Cambria"/>
        <family val="1"/>
      </rPr>
      <t>T</t>
    </r>
    <r>
      <rPr>
        <vertAlign val="subscript"/>
        <sz val="10"/>
        <rFont val="Cambria"/>
        <family val="1"/>
      </rPr>
      <t>r</t>
    </r>
    <r>
      <rPr>
        <sz val="10"/>
        <rFont val="ＭＳ Ｐゴシック"/>
        <family val="3"/>
        <charset val="128"/>
      </rPr>
      <t>　平均値</t>
    </r>
    <r>
      <rPr>
        <vertAlign val="subscript"/>
        <sz val="10"/>
        <rFont val="ＭＳ Ｐゴシック"/>
        <family val="3"/>
        <charset val="128"/>
      </rPr>
      <t xml:space="preserve"> </t>
    </r>
    <r>
      <rPr>
        <sz val="10"/>
        <rFont val="ＭＳ Ｐゴシック"/>
        <family val="3"/>
        <charset val="128"/>
      </rPr>
      <t>=</t>
    </r>
    <rPh sb="3" eb="6">
      <t>ヘイキンチ</t>
    </rPh>
    <phoneticPr fontId="3"/>
  </si>
  <si>
    <r>
      <rPr>
        <i/>
        <sz val="10"/>
        <rFont val="Cambria"/>
        <family val="1"/>
      </rPr>
      <t>T</t>
    </r>
    <r>
      <rPr>
        <vertAlign val="subscript"/>
        <sz val="10"/>
        <rFont val="Cambria"/>
        <family val="1"/>
      </rPr>
      <t>c</t>
    </r>
    <r>
      <rPr>
        <vertAlign val="subscript"/>
        <sz val="10"/>
        <rFont val="ＭＳ Ｐ明朝"/>
        <family val="1"/>
        <charset val="128"/>
      </rPr>
      <t>　</t>
    </r>
    <r>
      <rPr>
        <sz val="10"/>
        <rFont val="ＭＳ Ｐゴシック"/>
        <family val="3"/>
        <charset val="128"/>
      </rPr>
      <t>最大値</t>
    </r>
    <r>
      <rPr>
        <vertAlign val="subscript"/>
        <sz val="10"/>
        <rFont val="Century"/>
        <family val="1"/>
      </rPr>
      <t xml:space="preserve"> </t>
    </r>
    <r>
      <rPr>
        <sz val="10"/>
        <rFont val="ＭＳ Ｐゴシック"/>
        <family val="3"/>
        <charset val="128"/>
      </rPr>
      <t xml:space="preserve"> =</t>
    </r>
    <rPh sb="3" eb="6">
      <t>サイダイチ</t>
    </rPh>
    <phoneticPr fontId="3"/>
  </si>
  <si>
    <r>
      <rPr>
        <i/>
        <sz val="10"/>
        <rFont val="Cambria"/>
        <family val="1"/>
      </rPr>
      <t>V</t>
    </r>
    <r>
      <rPr>
        <vertAlign val="subscript"/>
        <sz val="10"/>
        <rFont val="Cambria"/>
        <family val="1"/>
      </rPr>
      <t xml:space="preserve">c </t>
    </r>
    <r>
      <rPr>
        <sz val="10"/>
        <rFont val="ＭＳ Ｐゴシック"/>
        <family val="3"/>
        <charset val="128"/>
      </rPr>
      <t>：連続処理能力[ラック/h]</t>
    </r>
    <phoneticPr fontId="3"/>
  </si>
  <si>
    <r>
      <t>V</t>
    </r>
    <r>
      <rPr>
        <vertAlign val="subscript"/>
        <sz val="14"/>
        <rFont val="Cambria"/>
        <family val="1"/>
      </rPr>
      <t>c</t>
    </r>
    <r>
      <rPr>
        <sz val="10"/>
        <rFont val="Cambria"/>
        <family val="1"/>
      </rPr>
      <t xml:space="preserve"> = </t>
    </r>
    <phoneticPr fontId="3"/>
  </si>
  <si>
    <r>
      <rPr>
        <i/>
        <sz val="12"/>
        <rFont val="Cambria"/>
        <family val="1"/>
      </rPr>
      <t>P</t>
    </r>
    <r>
      <rPr>
        <vertAlign val="subscript"/>
        <sz val="12"/>
        <rFont val="Cambria"/>
        <family val="1"/>
      </rPr>
      <t>cG</t>
    </r>
    <r>
      <rPr>
        <vertAlign val="subscript"/>
        <sz val="10"/>
        <rFont val="Cambria"/>
        <family val="1"/>
      </rPr>
      <t xml:space="preserve"> </t>
    </r>
    <r>
      <rPr>
        <sz val="10"/>
        <rFont val="Cambria"/>
        <family val="1"/>
      </rPr>
      <t>=</t>
    </r>
    <phoneticPr fontId="3"/>
  </si>
  <si>
    <r>
      <rPr>
        <i/>
        <sz val="12"/>
        <rFont val="Cambria"/>
        <family val="1"/>
      </rPr>
      <t>P</t>
    </r>
    <r>
      <rPr>
        <vertAlign val="subscript"/>
        <sz val="12"/>
        <rFont val="Cambria"/>
        <family val="1"/>
      </rPr>
      <t>cE</t>
    </r>
    <r>
      <rPr>
        <vertAlign val="subscript"/>
        <sz val="10"/>
        <rFont val="Cambria"/>
        <family val="1"/>
      </rPr>
      <t xml:space="preserve"> </t>
    </r>
    <r>
      <rPr>
        <sz val="10"/>
        <rFont val="Cambria"/>
        <family val="1"/>
      </rPr>
      <t>=</t>
    </r>
    <phoneticPr fontId="3"/>
  </si>
  <si>
    <r>
      <rPr>
        <i/>
        <sz val="10"/>
        <rFont val="Cambria"/>
        <family val="1"/>
      </rPr>
      <t>P</t>
    </r>
    <r>
      <rPr>
        <vertAlign val="subscript"/>
        <sz val="10"/>
        <rFont val="Cambria"/>
        <family val="1"/>
      </rPr>
      <t>cG</t>
    </r>
    <r>
      <rPr>
        <sz val="10"/>
        <rFont val="Cambria"/>
        <family val="1"/>
      </rPr>
      <t xml:space="preserve"> :</t>
    </r>
    <r>
      <rPr>
        <sz val="10"/>
        <rFont val="ＭＳ Ｐゴシック"/>
        <family val="3"/>
        <charset val="128"/>
      </rPr>
      <t>ガス消費量[kWh/回]</t>
    </r>
    <phoneticPr fontId="3"/>
  </si>
  <si>
    <r>
      <rPr>
        <i/>
        <sz val="10"/>
        <rFont val="Cambria"/>
        <family val="1"/>
      </rPr>
      <t>P</t>
    </r>
    <r>
      <rPr>
        <vertAlign val="subscript"/>
        <sz val="10"/>
        <rFont val="Cambria"/>
        <family val="1"/>
      </rPr>
      <t>cE</t>
    </r>
    <r>
      <rPr>
        <sz val="10"/>
        <rFont val="Cambria"/>
        <family val="1"/>
      </rPr>
      <t xml:space="preserve"> :</t>
    </r>
    <r>
      <rPr>
        <sz val="10"/>
        <rFont val="ＭＳ Ｐゴシック"/>
        <family val="3"/>
        <charset val="128"/>
      </rPr>
      <t>消費電力量[kWh/回]</t>
    </r>
    <phoneticPr fontId="3"/>
  </si>
  <si>
    <r>
      <rPr>
        <i/>
        <sz val="10"/>
        <rFont val="Cambria"/>
        <family val="1"/>
      </rPr>
      <t>W</t>
    </r>
    <r>
      <rPr>
        <vertAlign val="subscript"/>
        <sz val="10"/>
        <rFont val="Cambria"/>
        <family val="1"/>
      </rPr>
      <t xml:space="preserve">s </t>
    </r>
    <r>
      <rPr>
        <sz val="10"/>
        <rFont val="ＭＳ Ｐゴシック"/>
        <family val="3"/>
        <charset val="128"/>
      </rPr>
      <t>：</t>
    </r>
    <r>
      <rPr>
        <sz val="10"/>
        <rFont val="Cambria"/>
        <family val="1"/>
      </rPr>
      <t xml:space="preserve"> </t>
    </r>
    <r>
      <rPr>
        <sz val="10"/>
        <rFont val="ＭＳ Ｐゴシック"/>
        <family val="3"/>
        <charset val="128"/>
      </rPr>
      <t>立上り時給湯量</t>
    </r>
    <r>
      <rPr>
        <sz val="10"/>
        <rFont val="Century"/>
        <family val="1"/>
      </rPr>
      <t>[</t>
    </r>
    <r>
      <rPr>
        <sz val="10"/>
        <rFont val="ＭＳ Ｐゴシック"/>
        <family val="3"/>
        <charset val="128"/>
      </rPr>
      <t>ℓ</t>
    </r>
    <r>
      <rPr>
        <sz val="10"/>
        <rFont val="Century"/>
        <family val="1"/>
      </rPr>
      <t>/</t>
    </r>
    <r>
      <rPr>
        <sz val="10"/>
        <rFont val="ＭＳ Ｐゴシック"/>
        <family val="3"/>
        <charset val="128"/>
      </rPr>
      <t>回</t>
    </r>
    <r>
      <rPr>
        <sz val="10"/>
        <rFont val="Century"/>
        <family val="1"/>
      </rPr>
      <t>]</t>
    </r>
    <phoneticPr fontId="3"/>
  </si>
  <si>
    <r>
      <rPr>
        <i/>
        <sz val="10"/>
        <rFont val="Cambria"/>
        <family val="1"/>
      </rPr>
      <t>W</t>
    </r>
    <r>
      <rPr>
        <vertAlign val="subscript"/>
        <sz val="10"/>
        <rFont val="Cambria"/>
        <family val="1"/>
      </rPr>
      <t xml:space="preserve">r </t>
    </r>
    <r>
      <rPr>
        <sz val="10"/>
        <rFont val="ＭＳ Ｐゴシック"/>
        <family val="3"/>
        <charset val="128"/>
      </rPr>
      <t>：</t>
    </r>
    <r>
      <rPr>
        <sz val="10"/>
        <rFont val="Cambria"/>
        <family val="1"/>
      </rPr>
      <t xml:space="preserve"> </t>
    </r>
    <r>
      <rPr>
        <sz val="10"/>
        <rFont val="ＭＳ Ｐゴシック"/>
        <family val="3"/>
        <charset val="128"/>
      </rPr>
      <t>仕上げすすぎタンクの貯湯量</t>
    </r>
    <r>
      <rPr>
        <sz val="10"/>
        <rFont val="Century"/>
        <family val="1"/>
      </rPr>
      <t>[</t>
    </r>
    <r>
      <rPr>
        <sz val="10"/>
        <rFont val="ＭＳ Ｐゴシック"/>
        <family val="3"/>
        <charset val="128"/>
      </rPr>
      <t>ℓ</t>
    </r>
    <r>
      <rPr>
        <sz val="10"/>
        <rFont val="Century"/>
        <family val="1"/>
      </rPr>
      <t>/</t>
    </r>
    <r>
      <rPr>
        <sz val="10"/>
        <rFont val="ＭＳ Ｐゴシック"/>
        <family val="3"/>
        <charset val="128"/>
      </rPr>
      <t>回</t>
    </r>
    <r>
      <rPr>
        <sz val="10"/>
        <rFont val="Century"/>
        <family val="1"/>
      </rPr>
      <t>]</t>
    </r>
    <rPh sb="21" eb="22">
      <t>カイ</t>
    </rPh>
    <phoneticPr fontId="3"/>
  </si>
  <si>
    <r>
      <rPr>
        <i/>
        <sz val="10"/>
        <rFont val="Cambria"/>
        <family val="1"/>
      </rPr>
      <t xml:space="preserve">C </t>
    </r>
    <r>
      <rPr>
        <sz val="10"/>
        <rFont val="ＭＳ Ｐゴシック"/>
        <family val="3"/>
        <charset val="128"/>
      </rPr>
      <t>：</t>
    </r>
    <r>
      <rPr>
        <sz val="10"/>
        <rFont val="Cambria"/>
        <family val="1"/>
      </rPr>
      <t xml:space="preserve"> </t>
    </r>
    <r>
      <rPr>
        <sz val="10"/>
        <rFont val="ＭＳ Ｐゴシック"/>
        <family val="3"/>
        <charset val="128"/>
      </rPr>
      <t>水の比熱</t>
    </r>
    <r>
      <rPr>
        <sz val="10"/>
        <rFont val="Century"/>
        <family val="1"/>
      </rPr>
      <t xml:space="preserve"> 4.19</t>
    </r>
    <r>
      <rPr>
        <sz val="10"/>
        <rFont val="ＭＳ Ｐゴシック"/>
        <family val="3"/>
        <charset val="128"/>
      </rPr>
      <t>kJ/kg℃</t>
    </r>
    <phoneticPr fontId="3"/>
  </si>
  <si>
    <r>
      <rPr>
        <i/>
        <sz val="10"/>
        <rFont val="Cambria"/>
        <family val="1"/>
      </rPr>
      <t>Q</t>
    </r>
    <r>
      <rPr>
        <vertAlign val="subscript"/>
        <sz val="10"/>
        <rFont val="Cambria"/>
        <family val="1"/>
      </rPr>
      <t>sG</t>
    </r>
    <r>
      <rPr>
        <sz val="10"/>
        <rFont val="Cambria"/>
        <family val="1"/>
      </rPr>
      <t xml:space="preserve"> </t>
    </r>
    <r>
      <rPr>
        <sz val="10"/>
        <rFont val="ＭＳ Ｐゴシック"/>
        <family val="3"/>
        <charset val="128"/>
      </rPr>
      <t>： 立上り時ガス消費量[kWh/回]</t>
    </r>
    <rPh sb="12" eb="14">
      <t>ショウヒ</t>
    </rPh>
    <rPh sb="20" eb="21">
      <t>カイ</t>
    </rPh>
    <phoneticPr fontId="3"/>
  </si>
  <si>
    <r>
      <t>P</t>
    </r>
    <r>
      <rPr>
        <vertAlign val="subscript"/>
        <sz val="10"/>
        <rFont val="Cambria"/>
        <family val="1"/>
      </rPr>
      <t xml:space="preserve">sG </t>
    </r>
    <r>
      <rPr>
        <sz val="10"/>
        <rFont val="Cambria"/>
        <family val="1"/>
      </rPr>
      <t xml:space="preserve"> =</t>
    </r>
    <phoneticPr fontId="3"/>
  </si>
  <si>
    <r>
      <t>W</t>
    </r>
    <r>
      <rPr>
        <vertAlign val="subscript"/>
        <sz val="10"/>
        <rFont val="Cambria"/>
        <family val="1"/>
      </rPr>
      <t>s</t>
    </r>
    <r>
      <rPr>
        <sz val="10"/>
        <rFont val="Cambria"/>
        <family val="1"/>
      </rPr>
      <t xml:space="preserve"> = </t>
    </r>
    <phoneticPr fontId="3"/>
  </si>
  <si>
    <r>
      <t>W</t>
    </r>
    <r>
      <rPr>
        <vertAlign val="subscript"/>
        <sz val="10"/>
        <rFont val="Cambria"/>
        <family val="1"/>
      </rPr>
      <t>r</t>
    </r>
    <r>
      <rPr>
        <sz val="10"/>
        <rFont val="Cambria"/>
        <family val="1"/>
      </rPr>
      <t xml:space="preserve"> = </t>
    </r>
    <phoneticPr fontId="3"/>
  </si>
  <si>
    <r>
      <t>C</t>
    </r>
    <r>
      <rPr>
        <i/>
        <sz val="10"/>
        <rFont val="ＭＳ Ｐ明朝"/>
        <family val="1"/>
        <charset val="128"/>
      </rPr>
      <t>　</t>
    </r>
    <r>
      <rPr>
        <sz val="10"/>
        <rFont val="Cambria"/>
        <family val="1"/>
      </rPr>
      <t xml:space="preserve">= </t>
    </r>
    <phoneticPr fontId="3"/>
  </si>
  <si>
    <r>
      <t>Q</t>
    </r>
    <r>
      <rPr>
        <vertAlign val="subscript"/>
        <sz val="10"/>
        <rFont val="Cambria"/>
        <family val="1"/>
      </rPr>
      <t xml:space="preserve">sG </t>
    </r>
    <r>
      <rPr>
        <vertAlign val="subscript"/>
        <sz val="10"/>
        <rFont val="ＭＳ Ｐゴシック"/>
        <family val="3"/>
        <charset val="128"/>
      </rPr>
      <t>　</t>
    </r>
    <r>
      <rPr>
        <sz val="10"/>
        <rFont val="Cambria"/>
        <family val="1"/>
      </rPr>
      <t>=</t>
    </r>
    <r>
      <rPr>
        <sz val="10"/>
        <rFont val="ＭＳ Ｐゴシック"/>
        <family val="3"/>
        <charset val="128"/>
      </rPr>
      <t>　</t>
    </r>
    <phoneticPr fontId="3"/>
  </si>
  <si>
    <r>
      <rPr>
        <i/>
        <sz val="14"/>
        <rFont val="Cambria"/>
        <family val="1"/>
      </rPr>
      <t>Q</t>
    </r>
    <r>
      <rPr>
        <vertAlign val="subscript"/>
        <sz val="14"/>
        <rFont val="Cambria"/>
        <family val="1"/>
      </rPr>
      <t>sG</t>
    </r>
    <r>
      <rPr>
        <vertAlign val="subscript"/>
        <sz val="14"/>
        <rFont val="ＭＳ Ｐ明朝"/>
        <family val="1"/>
        <charset val="128"/>
      </rPr>
      <t>　</t>
    </r>
    <r>
      <rPr>
        <sz val="10"/>
        <rFont val="ＭＳ Ｐゴシック"/>
        <family val="3"/>
        <charset val="128"/>
      </rPr>
      <t>平均値</t>
    </r>
    <r>
      <rPr>
        <vertAlign val="subscript"/>
        <sz val="10"/>
        <rFont val="ＭＳ Ｐゴシック"/>
        <family val="3"/>
        <charset val="128"/>
      </rPr>
      <t xml:space="preserve"> </t>
    </r>
    <r>
      <rPr>
        <sz val="10"/>
        <rFont val="ＭＳ Ｐゴシック"/>
        <family val="3"/>
        <charset val="128"/>
      </rPr>
      <t>=</t>
    </r>
    <rPh sb="4" eb="7">
      <t>ヘイキンチ</t>
    </rPh>
    <phoneticPr fontId="3"/>
  </si>
  <si>
    <r>
      <rPr>
        <i/>
        <sz val="10"/>
        <rFont val="Cambria"/>
        <family val="1"/>
      </rPr>
      <t>W</t>
    </r>
    <r>
      <rPr>
        <vertAlign val="subscript"/>
        <sz val="10"/>
        <rFont val="Cambria"/>
        <family val="1"/>
      </rPr>
      <t xml:space="preserve">s </t>
    </r>
    <r>
      <rPr>
        <sz val="10"/>
        <rFont val="ＭＳ Ｐゴシック"/>
        <family val="3"/>
        <charset val="128"/>
      </rPr>
      <t>：</t>
    </r>
    <r>
      <rPr>
        <sz val="10"/>
        <rFont val="Cambria"/>
        <family val="1"/>
      </rPr>
      <t xml:space="preserve"> </t>
    </r>
    <r>
      <rPr>
        <sz val="10"/>
        <rFont val="ＭＳ Ｐゴシック"/>
        <family val="3"/>
        <charset val="128"/>
      </rPr>
      <t>立上り時給湯量</t>
    </r>
    <r>
      <rPr>
        <sz val="10"/>
        <rFont val="Century"/>
        <family val="1"/>
      </rPr>
      <t>[</t>
    </r>
    <r>
      <rPr>
        <sz val="10"/>
        <rFont val="ＭＳ Ｐゴシック"/>
        <family val="3"/>
        <charset val="128"/>
      </rPr>
      <t>ℓ</t>
    </r>
    <r>
      <rPr>
        <sz val="10"/>
        <rFont val="Century"/>
        <family val="1"/>
      </rPr>
      <t>/</t>
    </r>
    <r>
      <rPr>
        <sz val="10"/>
        <rFont val="ＭＳ Ｐゴシック"/>
        <family val="3"/>
        <charset val="128"/>
      </rPr>
      <t>回</t>
    </r>
    <r>
      <rPr>
        <sz val="10"/>
        <rFont val="Century"/>
        <family val="1"/>
      </rPr>
      <t>]</t>
    </r>
    <phoneticPr fontId="3"/>
  </si>
  <si>
    <r>
      <rPr>
        <i/>
        <sz val="10"/>
        <rFont val="Cambria"/>
        <family val="1"/>
      </rPr>
      <t>W</t>
    </r>
    <r>
      <rPr>
        <vertAlign val="subscript"/>
        <sz val="10"/>
        <rFont val="Cambria"/>
        <family val="1"/>
      </rPr>
      <t xml:space="preserve">r </t>
    </r>
    <r>
      <rPr>
        <sz val="10"/>
        <rFont val="ＭＳ Ｐゴシック"/>
        <family val="3"/>
        <charset val="128"/>
      </rPr>
      <t>： 仕上げすすぎタンクの貯湯量</t>
    </r>
    <r>
      <rPr>
        <sz val="10"/>
        <rFont val="Century"/>
        <family val="1"/>
      </rPr>
      <t>[</t>
    </r>
    <r>
      <rPr>
        <sz val="10"/>
        <rFont val="ＭＳ Ｐゴシック"/>
        <family val="3"/>
        <charset val="128"/>
      </rPr>
      <t>ℓ</t>
    </r>
    <r>
      <rPr>
        <sz val="10"/>
        <rFont val="Century"/>
        <family val="1"/>
      </rPr>
      <t>/</t>
    </r>
    <r>
      <rPr>
        <sz val="10"/>
        <rFont val="ＭＳ Ｐゴシック"/>
        <family val="3"/>
        <charset val="128"/>
      </rPr>
      <t>回</t>
    </r>
    <r>
      <rPr>
        <sz val="10"/>
        <rFont val="Century"/>
        <family val="1"/>
      </rPr>
      <t>]</t>
    </r>
    <rPh sb="21" eb="22">
      <t>カイ</t>
    </rPh>
    <phoneticPr fontId="3"/>
  </si>
  <si>
    <r>
      <rPr>
        <i/>
        <sz val="10"/>
        <rFont val="Cambria"/>
        <family val="1"/>
      </rPr>
      <t xml:space="preserve">C </t>
    </r>
    <r>
      <rPr>
        <sz val="10"/>
        <rFont val="ＭＳ Ｐゴシック"/>
        <family val="3"/>
        <charset val="128"/>
      </rPr>
      <t>：</t>
    </r>
    <r>
      <rPr>
        <sz val="10"/>
        <rFont val="Century"/>
        <family val="1"/>
      </rPr>
      <t xml:space="preserve"> </t>
    </r>
    <r>
      <rPr>
        <sz val="10"/>
        <rFont val="ＭＳ Ｐゴシック"/>
        <family val="3"/>
        <charset val="128"/>
      </rPr>
      <t>水の比熱</t>
    </r>
    <r>
      <rPr>
        <sz val="10"/>
        <rFont val="Century"/>
        <family val="1"/>
      </rPr>
      <t xml:space="preserve"> 4.19</t>
    </r>
    <r>
      <rPr>
        <sz val="10"/>
        <rFont val="ＭＳ Ｐゴシック"/>
        <family val="3"/>
        <charset val="128"/>
      </rPr>
      <t>kJ/kg℃</t>
    </r>
    <phoneticPr fontId="3"/>
  </si>
  <si>
    <r>
      <t>P</t>
    </r>
    <r>
      <rPr>
        <vertAlign val="subscript"/>
        <sz val="10"/>
        <rFont val="Cambria"/>
        <family val="1"/>
      </rPr>
      <t xml:space="preserve">sE </t>
    </r>
    <r>
      <rPr>
        <sz val="10"/>
        <rFont val="Cambria"/>
        <family val="1"/>
      </rPr>
      <t xml:space="preserve"> =</t>
    </r>
    <phoneticPr fontId="3"/>
  </si>
  <si>
    <r>
      <t>Q</t>
    </r>
    <r>
      <rPr>
        <vertAlign val="subscript"/>
        <sz val="10"/>
        <rFont val="Cambria"/>
        <family val="1"/>
      </rPr>
      <t xml:space="preserve">sE </t>
    </r>
    <r>
      <rPr>
        <vertAlign val="subscript"/>
        <sz val="10"/>
        <rFont val="ＭＳ Ｐゴシック"/>
        <family val="3"/>
        <charset val="128"/>
      </rPr>
      <t>　</t>
    </r>
    <r>
      <rPr>
        <sz val="10"/>
        <rFont val="Cambria"/>
        <family val="1"/>
      </rPr>
      <t>=</t>
    </r>
    <r>
      <rPr>
        <sz val="10"/>
        <rFont val="ＭＳ Ｐゴシック"/>
        <family val="3"/>
        <charset val="128"/>
      </rPr>
      <t>　</t>
    </r>
    <phoneticPr fontId="3"/>
  </si>
  <si>
    <r>
      <rPr>
        <i/>
        <sz val="14"/>
        <rFont val="Cambria"/>
        <family val="1"/>
      </rPr>
      <t>Q</t>
    </r>
    <r>
      <rPr>
        <vertAlign val="subscript"/>
        <sz val="14"/>
        <rFont val="Cambria"/>
        <family val="1"/>
      </rPr>
      <t>sE</t>
    </r>
    <r>
      <rPr>
        <vertAlign val="subscript"/>
        <sz val="14"/>
        <rFont val="ＭＳ Ｐ明朝"/>
        <family val="1"/>
        <charset val="128"/>
      </rPr>
      <t>　</t>
    </r>
    <r>
      <rPr>
        <sz val="10"/>
        <rFont val="ＭＳ Ｐゴシック"/>
        <family val="3"/>
        <charset val="128"/>
      </rPr>
      <t>平均値</t>
    </r>
    <r>
      <rPr>
        <vertAlign val="subscript"/>
        <sz val="10"/>
        <rFont val="ＭＳ Ｐゴシック"/>
        <family val="3"/>
        <charset val="128"/>
      </rPr>
      <t xml:space="preserve"> </t>
    </r>
    <r>
      <rPr>
        <sz val="10"/>
        <rFont val="ＭＳ Ｐゴシック"/>
        <family val="3"/>
        <charset val="128"/>
      </rPr>
      <t>=</t>
    </r>
    <rPh sb="4" eb="7">
      <t>ヘイキンチ</t>
    </rPh>
    <phoneticPr fontId="3"/>
  </si>
  <si>
    <r>
      <rPr>
        <i/>
        <sz val="10"/>
        <rFont val="Cambria"/>
        <family val="1"/>
      </rPr>
      <t>P</t>
    </r>
    <r>
      <rPr>
        <vertAlign val="subscript"/>
        <sz val="10"/>
        <rFont val="Cambria"/>
        <family val="1"/>
      </rPr>
      <t xml:space="preserve">srG </t>
    </r>
    <r>
      <rPr>
        <sz val="10"/>
        <rFont val="ＭＳ Ｐゴシック"/>
        <family val="3"/>
        <charset val="128"/>
      </rPr>
      <t>：</t>
    </r>
    <r>
      <rPr>
        <sz val="10"/>
        <rFont val="Cambria"/>
        <family val="1"/>
      </rPr>
      <t xml:space="preserve"> </t>
    </r>
    <r>
      <rPr>
        <sz val="10"/>
        <rFont val="ＭＳ Ｐゴシック"/>
        <family val="3"/>
        <charset val="128"/>
      </rPr>
      <t>ガス消費量[kWh/回]</t>
    </r>
    <rPh sb="9" eb="12">
      <t>ショウヒリョウ</t>
    </rPh>
    <phoneticPr fontId="3"/>
  </si>
  <si>
    <r>
      <rPr>
        <i/>
        <sz val="10"/>
        <rFont val="Cambria"/>
        <family val="1"/>
      </rPr>
      <t>W</t>
    </r>
    <r>
      <rPr>
        <vertAlign val="subscript"/>
        <sz val="10"/>
        <rFont val="Cambria"/>
        <family val="1"/>
      </rPr>
      <t xml:space="preserve">s </t>
    </r>
    <r>
      <rPr>
        <sz val="10"/>
        <rFont val="ＭＳ Ｐゴシック"/>
        <family val="3"/>
        <charset val="128"/>
      </rPr>
      <t>：</t>
    </r>
    <r>
      <rPr>
        <sz val="10"/>
        <rFont val="Cambria"/>
        <family val="1"/>
      </rPr>
      <t xml:space="preserve"> </t>
    </r>
    <r>
      <rPr>
        <sz val="10"/>
        <rFont val="ＭＳ Ｐゴシック"/>
        <family val="3"/>
        <charset val="128"/>
      </rPr>
      <t>立上り時給湯量[ℓ/回]　</t>
    </r>
    <rPh sb="15" eb="16">
      <t>カイ</t>
    </rPh>
    <phoneticPr fontId="3"/>
  </si>
  <si>
    <r>
      <rPr>
        <i/>
        <sz val="10"/>
        <rFont val="Cambria"/>
        <family val="1"/>
      </rPr>
      <t>Q</t>
    </r>
    <r>
      <rPr>
        <vertAlign val="subscript"/>
        <sz val="10"/>
        <rFont val="Cambria"/>
        <family val="1"/>
      </rPr>
      <t xml:space="preserve">srG </t>
    </r>
    <r>
      <rPr>
        <sz val="10"/>
        <rFont val="Cambria"/>
        <family val="1"/>
      </rPr>
      <t xml:space="preserve">: </t>
    </r>
    <r>
      <rPr>
        <sz val="10"/>
        <rFont val="ＭＳ Ｐゴシック"/>
        <family val="3"/>
        <charset val="128"/>
      </rPr>
      <t>洗浄水入替え時ガス消費量[kWh/回]</t>
    </r>
    <rPh sb="9" eb="10">
      <t>スイ</t>
    </rPh>
    <rPh sb="16" eb="19">
      <t>ショウヒリョウ</t>
    </rPh>
    <rPh sb="24" eb="25">
      <t>カイ</t>
    </rPh>
    <phoneticPr fontId="3"/>
  </si>
  <si>
    <r>
      <t xml:space="preserve">C </t>
    </r>
    <r>
      <rPr>
        <sz val="10"/>
        <rFont val="Cambria"/>
        <family val="1"/>
      </rPr>
      <t xml:space="preserve">= </t>
    </r>
    <phoneticPr fontId="3"/>
  </si>
  <si>
    <r>
      <rPr>
        <i/>
        <sz val="10"/>
        <rFont val="Cambria"/>
        <family val="1"/>
      </rPr>
      <t>W</t>
    </r>
    <r>
      <rPr>
        <vertAlign val="subscript"/>
        <sz val="10"/>
        <rFont val="Cambria"/>
        <family val="1"/>
      </rPr>
      <t xml:space="preserve">r </t>
    </r>
    <r>
      <rPr>
        <sz val="10"/>
        <rFont val="ＭＳ Ｐゴシック"/>
        <family val="3"/>
        <charset val="128"/>
      </rPr>
      <t>：</t>
    </r>
    <r>
      <rPr>
        <sz val="10"/>
        <rFont val="Cambria"/>
        <family val="1"/>
      </rPr>
      <t xml:space="preserve"> </t>
    </r>
    <r>
      <rPr>
        <sz val="10"/>
        <rFont val="ＭＳ Ｐゴシック"/>
        <family val="3"/>
        <charset val="128"/>
      </rPr>
      <t>仕上げすすぎタンクの貯湯量[ℓ/回]</t>
    </r>
    <phoneticPr fontId="3"/>
  </si>
  <si>
    <r>
      <rPr>
        <i/>
        <sz val="10"/>
        <rFont val="Cambria"/>
        <family val="1"/>
      </rPr>
      <t xml:space="preserve">C </t>
    </r>
    <r>
      <rPr>
        <sz val="10"/>
        <rFont val="ＭＳ Ｐゴシック"/>
        <family val="3"/>
        <charset val="128"/>
      </rPr>
      <t>：</t>
    </r>
    <r>
      <rPr>
        <sz val="10"/>
        <rFont val="Cambria"/>
        <family val="1"/>
      </rPr>
      <t xml:space="preserve"> </t>
    </r>
    <r>
      <rPr>
        <sz val="10"/>
        <rFont val="ＭＳ Ｐゴシック"/>
        <family val="3"/>
        <charset val="128"/>
      </rPr>
      <t>水の比熱　4.19kJ/kg℃</t>
    </r>
    <phoneticPr fontId="3"/>
  </si>
  <si>
    <r>
      <t>Q</t>
    </r>
    <r>
      <rPr>
        <vertAlign val="subscript"/>
        <sz val="10"/>
        <rFont val="Cambria"/>
        <family val="1"/>
      </rPr>
      <t xml:space="preserve">srG </t>
    </r>
    <r>
      <rPr>
        <sz val="10"/>
        <rFont val="Cambria"/>
        <family val="1"/>
      </rPr>
      <t>=</t>
    </r>
    <phoneticPr fontId="3"/>
  </si>
  <si>
    <r>
      <rPr>
        <i/>
        <sz val="14"/>
        <rFont val="Cambria"/>
        <family val="1"/>
      </rPr>
      <t>Q</t>
    </r>
    <r>
      <rPr>
        <vertAlign val="subscript"/>
        <sz val="14"/>
        <rFont val="Cambria"/>
        <family val="1"/>
      </rPr>
      <t>srG</t>
    </r>
    <r>
      <rPr>
        <vertAlign val="subscript"/>
        <sz val="14"/>
        <rFont val="ＭＳ Ｐ明朝"/>
        <family val="1"/>
        <charset val="128"/>
      </rPr>
      <t>　</t>
    </r>
    <r>
      <rPr>
        <sz val="10"/>
        <rFont val="ＭＳ Ｐゴシック"/>
        <family val="3"/>
        <charset val="128"/>
      </rPr>
      <t>平均値 =</t>
    </r>
    <rPh sb="5" eb="8">
      <t>ヘイキンチ</t>
    </rPh>
    <phoneticPr fontId="3"/>
  </si>
  <si>
    <r>
      <rPr>
        <i/>
        <sz val="10"/>
        <rFont val="Cambria"/>
        <family val="1"/>
      </rPr>
      <t>W</t>
    </r>
    <r>
      <rPr>
        <vertAlign val="subscript"/>
        <sz val="10"/>
        <rFont val="Cambria"/>
        <family val="1"/>
      </rPr>
      <t xml:space="preserve">s </t>
    </r>
    <r>
      <rPr>
        <sz val="10"/>
        <rFont val="ＭＳ Ｐゴシック"/>
        <family val="3"/>
        <charset val="128"/>
      </rPr>
      <t>： 立上り時給湯量[ℓ/回]　</t>
    </r>
    <rPh sb="15" eb="16">
      <t>カイ</t>
    </rPh>
    <phoneticPr fontId="3"/>
  </si>
  <si>
    <r>
      <rPr>
        <i/>
        <sz val="10"/>
        <rFont val="Cambria"/>
        <family val="1"/>
      </rPr>
      <t>W</t>
    </r>
    <r>
      <rPr>
        <vertAlign val="subscript"/>
        <sz val="10"/>
        <rFont val="Cambria"/>
        <family val="1"/>
      </rPr>
      <t xml:space="preserve">r </t>
    </r>
    <r>
      <rPr>
        <sz val="10"/>
        <rFont val="ＭＳ Ｐゴシック"/>
        <family val="3"/>
        <charset val="128"/>
      </rPr>
      <t>： 仕上げすすぎタンクの貯湯量[ℓ/回]</t>
    </r>
    <phoneticPr fontId="3"/>
  </si>
  <si>
    <r>
      <rPr>
        <i/>
        <sz val="10"/>
        <rFont val="Cambria"/>
        <family val="1"/>
      </rPr>
      <t xml:space="preserve">C </t>
    </r>
    <r>
      <rPr>
        <sz val="10"/>
        <rFont val="ＭＳ Ｐゴシック"/>
        <family val="3"/>
        <charset val="128"/>
      </rPr>
      <t>：</t>
    </r>
    <r>
      <rPr>
        <sz val="10"/>
        <rFont val="Cambria"/>
        <family val="1"/>
      </rPr>
      <t xml:space="preserve"> </t>
    </r>
    <r>
      <rPr>
        <sz val="10"/>
        <rFont val="ＭＳ Ｐゴシック"/>
        <family val="3"/>
        <charset val="128"/>
      </rPr>
      <t>水の比熱　4.19kJ/kg℃</t>
    </r>
    <phoneticPr fontId="3"/>
  </si>
  <si>
    <r>
      <t>P</t>
    </r>
    <r>
      <rPr>
        <vertAlign val="subscript"/>
        <sz val="10"/>
        <rFont val="Cambria"/>
        <family val="1"/>
      </rPr>
      <t>srE</t>
    </r>
    <r>
      <rPr>
        <sz val="10"/>
        <rFont val="Cambria"/>
        <family val="1"/>
      </rPr>
      <t xml:space="preserve"> =</t>
    </r>
    <phoneticPr fontId="3"/>
  </si>
  <si>
    <r>
      <t>θ</t>
    </r>
    <r>
      <rPr>
        <vertAlign val="subscript"/>
        <sz val="10"/>
        <rFont val="Cambria"/>
        <family val="1"/>
      </rPr>
      <t>s</t>
    </r>
    <r>
      <rPr>
        <sz val="10"/>
        <rFont val="Cambria"/>
        <family val="1"/>
      </rPr>
      <t xml:space="preserve"> =</t>
    </r>
    <phoneticPr fontId="3"/>
  </si>
  <si>
    <r>
      <t>Q</t>
    </r>
    <r>
      <rPr>
        <vertAlign val="subscript"/>
        <sz val="10"/>
        <rFont val="Cambria"/>
        <family val="1"/>
      </rPr>
      <t xml:space="preserve">srE </t>
    </r>
    <r>
      <rPr>
        <sz val="10"/>
        <rFont val="Cambria"/>
        <family val="1"/>
      </rPr>
      <t>=</t>
    </r>
    <phoneticPr fontId="3"/>
  </si>
  <si>
    <r>
      <rPr>
        <i/>
        <sz val="14"/>
        <rFont val="Cambria"/>
        <family val="1"/>
      </rPr>
      <t>Q</t>
    </r>
    <r>
      <rPr>
        <vertAlign val="subscript"/>
        <sz val="14"/>
        <rFont val="Cambria"/>
        <family val="1"/>
      </rPr>
      <t>srE</t>
    </r>
    <r>
      <rPr>
        <vertAlign val="subscript"/>
        <sz val="14"/>
        <rFont val="ＭＳ Ｐ明朝"/>
        <family val="1"/>
        <charset val="128"/>
      </rPr>
      <t>　</t>
    </r>
    <r>
      <rPr>
        <sz val="10"/>
        <rFont val="ＭＳ Ｐゴシック"/>
        <family val="3"/>
        <charset val="128"/>
      </rPr>
      <t>平均値 =</t>
    </r>
    <rPh sb="5" eb="8">
      <t>ヘイキンチ</t>
    </rPh>
    <phoneticPr fontId="3"/>
  </si>
  <si>
    <r>
      <rPr>
        <i/>
        <sz val="10"/>
        <rFont val="Cambria"/>
        <family val="1"/>
      </rPr>
      <t>P</t>
    </r>
    <r>
      <rPr>
        <vertAlign val="subscript"/>
        <sz val="10"/>
        <rFont val="Cambria"/>
        <family val="1"/>
      </rPr>
      <t>cG</t>
    </r>
    <r>
      <rPr>
        <sz val="10"/>
        <rFont val="Cambria"/>
        <family val="1"/>
      </rPr>
      <t xml:space="preserve"> </t>
    </r>
    <r>
      <rPr>
        <sz val="10"/>
        <rFont val="ＭＳ Ｐゴシック"/>
        <family val="3"/>
        <charset val="128"/>
      </rPr>
      <t>：</t>
    </r>
    <r>
      <rPr>
        <sz val="10"/>
        <rFont val="Cambria"/>
        <family val="1"/>
      </rPr>
      <t xml:space="preserve"> </t>
    </r>
    <r>
      <rPr>
        <sz val="10"/>
        <rFont val="ＭＳ Ｐゴシック"/>
        <family val="3"/>
        <charset val="128"/>
      </rPr>
      <t>ガス消費量</t>
    </r>
    <r>
      <rPr>
        <sz val="10"/>
        <rFont val="Century"/>
        <family val="1"/>
      </rPr>
      <t xml:space="preserve"> [</t>
    </r>
    <r>
      <rPr>
        <sz val="10"/>
        <rFont val="ＭＳ Ｐゴシック"/>
        <family val="3"/>
        <charset val="128"/>
      </rPr>
      <t>kWh/回]</t>
    </r>
    <rPh sb="8" eb="11">
      <t>ショウヒリョウ</t>
    </rPh>
    <rPh sb="10" eb="11">
      <t>リョウ</t>
    </rPh>
    <rPh sb="11" eb="12">
      <t>デンリョウ</t>
    </rPh>
    <phoneticPr fontId="3"/>
  </si>
  <si>
    <r>
      <rPr>
        <i/>
        <sz val="10"/>
        <rFont val="Cambria"/>
        <family val="1"/>
      </rPr>
      <t>T</t>
    </r>
    <r>
      <rPr>
        <vertAlign val="subscript"/>
        <sz val="10"/>
        <rFont val="Cambria"/>
        <family val="1"/>
      </rPr>
      <t xml:space="preserve">c </t>
    </r>
    <r>
      <rPr>
        <sz val="10"/>
        <rFont val="ＭＳ Ｐゴシック"/>
        <family val="3"/>
        <charset val="128"/>
      </rPr>
      <t>：</t>
    </r>
    <r>
      <rPr>
        <sz val="10"/>
        <rFont val="Cambria"/>
        <family val="1"/>
      </rPr>
      <t xml:space="preserve"> </t>
    </r>
    <r>
      <rPr>
        <sz val="10"/>
        <rFont val="ＭＳ Ｐゴシック"/>
        <family val="3"/>
        <charset val="128"/>
      </rPr>
      <t>処理に要した時間 [s/回]</t>
    </r>
    <rPh sb="5" eb="7">
      <t>ショリ</t>
    </rPh>
    <rPh sb="8" eb="9">
      <t>ヨウ</t>
    </rPh>
    <rPh sb="11" eb="13">
      <t>ジカン</t>
    </rPh>
    <phoneticPr fontId="3"/>
  </si>
  <si>
    <r>
      <rPr>
        <i/>
        <sz val="10"/>
        <rFont val="Cambria"/>
        <family val="1"/>
      </rPr>
      <t>W</t>
    </r>
    <r>
      <rPr>
        <vertAlign val="subscript"/>
        <sz val="10"/>
        <rFont val="Cambria"/>
        <family val="1"/>
      </rPr>
      <t xml:space="preserve">c </t>
    </r>
    <r>
      <rPr>
        <sz val="10"/>
        <rFont val="ＭＳ Ｐゴシック"/>
        <family val="3"/>
        <charset val="128"/>
      </rPr>
      <t>：</t>
    </r>
    <r>
      <rPr>
        <sz val="10"/>
        <rFont val="Cambria"/>
        <family val="1"/>
      </rPr>
      <t xml:space="preserve"> </t>
    </r>
    <r>
      <rPr>
        <sz val="10"/>
        <rFont val="ＭＳ Ｐゴシック"/>
        <family val="3"/>
        <charset val="128"/>
      </rPr>
      <t>処理時給湯量 [ℓ</t>
    </r>
    <r>
      <rPr>
        <sz val="10"/>
        <rFont val="Century"/>
        <family val="1"/>
      </rPr>
      <t>/</t>
    </r>
    <r>
      <rPr>
        <sz val="10"/>
        <rFont val="ＭＳ Ｐゴシック"/>
        <family val="3"/>
        <charset val="128"/>
      </rPr>
      <t>ﾗｯｸ</t>
    </r>
    <r>
      <rPr>
        <sz val="10"/>
        <rFont val="Century"/>
        <family val="1"/>
      </rPr>
      <t>]</t>
    </r>
    <rPh sb="11" eb="12">
      <t>ユリョウ</t>
    </rPh>
    <phoneticPr fontId="3"/>
  </si>
  <si>
    <r>
      <rPr>
        <i/>
        <sz val="10"/>
        <rFont val="Cambria"/>
        <family val="1"/>
      </rPr>
      <t>V</t>
    </r>
    <r>
      <rPr>
        <vertAlign val="subscript"/>
        <sz val="10"/>
        <rFont val="Cambria"/>
        <family val="1"/>
      </rPr>
      <t xml:space="preserve">c </t>
    </r>
    <r>
      <rPr>
        <sz val="10"/>
        <rFont val="ＭＳ Ｐゴシック"/>
        <family val="3"/>
        <charset val="128"/>
      </rPr>
      <t>：</t>
    </r>
    <r>
      <rPr>
        <sz val="10"/>
        <rFont val="Cambria"/>
        <family val="1"/>
      </rPr>
      <t xml:space="preserve"> </t>
    </r>
    <r>
      <rPr>
        <sz val="10"/>
        <rFont val="ＭＳ Ｐゴシック"/>
        <family val="3"/>
        <charset val="128"/>
      </rPr>
      <t>連続処理能力</t>
    </r>
    <r>
      <rPr>
        <sz val="10"/>
        <rFont val="Century"/>
        <family val="1"/>
      </rPr>
      <t xml:space="preserve"> [</t>
    </r>
    <r>
      <rPr>
        <sz val="10"/>
        <rFont val="ＭＳ Ｐゴシック"/>
        <family val="3"/>
        <charset val="128"/>
      </rPr>
      <t>ﾗｯｸ</t>
    </r>
    <r>
      <rPr>
        <sz val="10"/>
        <rFont val="Century"/>
        <family val="1"/>
      </rPr>
      <t>/h]</t>
    </r>
    <rPh sb="5" eb="7">
      <t>レンゾク</t>
    </rPh>
    <rPh sb="7" eb="9">
      <t>ショリ</t>
    </rPh>
    <rPh sb="9" eb="11">
      <t>ノウリョク</t>
    </rPh>
    <phoneticPr fontId="3"/>
  </si>
  <si>
    <r>
      <rPr>
        <i/>
        <sz val="10"/>
        <rFont val="Cambria"/>
        <family val="1"/>
      </rPr>
      <t xml:space="preserve">C </t>
    </r>
    <r>
      <rPr>
        <sz val="10"/>
        <rFont val="ＭＳ Ｐゴシック"/>
        <family val="3"/>
        <charset val="128"/>
      </rPr>
      <t>：</t>
    </r>
    <r>
      <rPr>
        <sz val="10"/>
        <rFont val="Cambria"/>
        <family val="1"/>
      </rPr>
      <t xml:space="preserve"> </t>
    </r>
    <r>
      <rPr>
        <sz val="10"/>
        <rFont val="ＭＳ Ｐゴシック"/>
        <family val="3"/>
        <charset val="128"/>
      </rPr>
      <t>水の比熱</t>
    </r>
    <r>
      <rPr>
        <sz val="10"/>
        <rFont val="Century"/>
        <family val="1"/>
      </rPr>
      <t xml:space="preserve">   4.19</t>
    </r>
    <r>
      <rPr>
        <sz val="10"/>
        <rFont val="ＭＳ Ｐゴシック"/>
        <family val="3"/>
        <charset val="128"/>
      </rPr>
      <t>kJ/kg℃</t>
    </r>
    <rPh sb="4" eb="5">
      <t>ミズ</t>
    </rPh>
    <rPh sb="6" eb="8">
      <t>ヒネツ</t>
    </rPh>
    <phoneticPr fontId="3"/>
  </si>
  <si>
    <r>
      <rPr>
        <i/>
        <sz val="10"/>
        <rFont val="Cambria"/>
        <family val="1"/>
      </rPr>
      <t>Q</t>
    </r>
    <r>
      <rPr>
        <vertAlign val="subscript"/>
        <sz val="10"/>
        <rFont val="Cambria"/>
        <family val="1"/>
      </rPr>
      <t>cG</t>
    </r>
    <r>
      <rPr>
        <sz val="10"/>
        <rFont val="Cambria"/>
        <family val="1"/>
      </rPr>
      <t xml:space="preserve"> : </t>
    </r>
    <r>
      <rPr>
        <sz val="10"/>
        <rFont val="ＭＳ Ｐゴシック"/>
        <family val="3"/>
        <charset val="128"/>
      </rPr>
      <t>処理時ガス消費量[kWh/h]</t>
    </r>
    <rPh sb="6" eb="8">
      <t>ショリ</t>
    </rPh>
    <rPh sb="8" eb="9">
      <t>ジ</t>
    </rPh>
    <rPh sb="11" eb="13">
      <t>ショウヒ</t>
    </rPh>
    <rPh sb="13" eb="14">
      <t>リョウ</t>
    </rPh>
    <phoneticPr fontId="3"/>
  </si>
  <si>
    <r>
      <t>P</t>
    </r>
    <r>
      <rPr>
        <vertAlign val="subscript"/>
        <sz val="10"/>
        <rFont val="Cambria"/>
        <family val="1"/>
      </rPr>
      <t>cG</t>
    </r>
    <r>
      <rPr>
        <i/>
        <vertAlign val="subscript"/>
        <sz val="10"/>
        <rFont val="Cambria"/>
        <family val="1"/>
      </rPr>
      <t xml:space="preserve">  </t>
    </r>
    <r>
      <rPr>
        <sz val="10"/>
        <rFont val="Cambria"/>
        <family val="1"/>
      </rPr>
      <t xml:space="preserve">= </t>
    </r>
    <phoneticPr fontId="3"/>
  </si>
  <si>
    <r>
      <t>T</t>
    </r>
    <r>
      <rPr>
        <vertAlign val="subscript"/>
        <sz val="10"/>
        <rFont val="Cambria"/>
        <family val="1"/>
      </rPr>
      <t>c</t>
    </r>
    <r>
      <rPr>
        <sz val="10"/>
        <rFont val="Cambria"/>
        <family val="1"/>
      </rPr>
      <t xml:space="preserve"> = </t>
    </r>
    <phoneticPr fontId="3"/>
  </si>
  <si>
    <r>
      <t>W</t>
    </r>
    <r>
      <rPr>
        <vertAlign val="subscript"/>
        <sz val="10"/>
        <rFont val="Cambria"/>
        <family val="1"/>
      </rPr>
      <t>c</t>
    </r>
    <r>
      <rPr>
        <sz val="10"/>
        <rFont val="Cambria"/>
        <family val="1"/>
      </rPr>
      <t xml:space="preserve"> = </t>
    </r>
    <phoneticPr fontId="3"/>
  </si>
  <si>
    <r>
      <t>V</t>
    </r>
    <r>
      <rPr>
        <vertAlign val="subscript"/>
        <sz val="10"/>
        <rFont val="Cambria"/>
        <family val="1"/>
      </rPr>
      <t xml:space="preserve">c </t>
    </r>
    <r>
      <rPr>
        <sz val="10"/>
        <rFont val="Cambria"/>
        <family val="1"/>
      </rPr>
      <t xml:space="preserve"> = </t>
    </r>
    <phoneticPr fontId="3"/>
  </si>
  <si>
    <r>
      <t>C</t>
    </r>
    <r>
      <rPr>
        <sz val="10"/>
        <rFont val="Cambria"/>
        <family val="1"/>
      </rPr>
      <t xml:space="preserve"> = </t>
    </r>
    <phoneticPr fontId="3"/>
  </si>
  <si>
    <r>
      <rPr>
        <i/>
        <sz val="14"/>
        <rFont val="Cambria"/>
        <family val="1"/>
      </rPr>
      <t>Q</t>
    </r>
    <r>
      <rPr>
        <vertAlign val="subscript"/>
        <sz val="14"/>
        <rFont val="Cambria"/>
        <family val="1"/>
      </rPr>
      <t xml:space="preserve">cG </t>
    </r>
    <r>
      <rPr>
        <sz val="10"/>
        <rFont val="Cambria"/>
        <family val="1"/>
      </rPr>
      <t>=</t>
    </r>
    <phoneticPr fontId="3"/>
  </si>
  <si>
    <r>
      <rPr>
        <i/>
        <sz val="10"/>
        <rFont val="Cambria"/>
        <family val="1"/>
      </rPr>
      <t>T</t>
    </r>
    <r>
      <rPr>
        <vertAlign val="subscript"/>
        <sz val="10"/>
        <rFont val="Cambria"/>
        <family val="1"/>
      </rPr>
      <t xml:space="preserve">c </t>
    </r>
    <r>
      <rPr>
        <sz val="10"/>
        <rFont val="ＭＳ Ｐゴシック"/>
        <family val="3"/>
        <charset val="128"/>
      </rPr>
      <t>：</t>
    </r>
    <r>
      <rPr>
        <sz val="10"/>
        <rFont val="Century"/>
        <family val="1"/>
      </rPr>
      <t xml:space="preserve"> </t>
    </r>
    <r>
      <rPr>
        <sz val="10"/>
        <rFont val="ＭＳ Ｐゴシック"/>
        <family val="3"/>
        <charset val="128"/>
      </rPr>
      <t>処理に要した時間 [s/回]</t>
    </r>
    <rPh sb="5" eb="7">
      <t>ショリ</t>
    </rPh>
    <rPh sb="8" eb="9">
      <t>ヨウ</t>
    </rPh>
    <rPh sb="11" eb="13">
      <t>ジカン</t>
    </rPh>
    <phoneticPr fontId="3"/>
  </si>
  <si>
    <r>
      <rPr>
        <i/>
        <sz val="10"/>
        <rFont val="Cambria"/>
        <family val="1"/>
      </rPr>
      <t xml:space="preserve">C </t>
    </r>
    <r>
      <rPr>
        <sz val="10"/>
        <rFont val="ＭＳ Ｐゴシック"/>
        <family val="3"/>
        <charset val="128"/>
      </rPr>
      <t>：</t>
    </r>
    <r>
      <rPr>
        <sz val="10"/>
        <rFont val="Century"/>
        <family val="1"/>
      </rPr>
      <t xml:space="preserve"> </t>
    </r>
    <r>
      <rPr>
        <sz val="10"/>
        <rFont val="ＭＳ Ｐゴシック"/>
        <family val="3"/>
        <charset val="128"/>
      </rPr>
      <t>水の比熱</t>
    </r>
    <r>
      <rPr>
        <sz val="10"/>
        <rFont val="Century"/>
        <family val="1"/>
      </rPr>
      <t xml:space="preserve">   4.19</t>
    </r>
    <r>
      <rPr>
        <sz val="10"/>
        <rFont val="ＭＳ Ｐゴシック"/>
        <family val="3"/>
        <charset val="128"/>
      </rPr>
      <t>kJ/kg℃</t>
    </r>
    <rPh sb="4" eb="5">
      <t>ミズ</t>
    </rPh>
    <rPh sb="6" eb="8">
      <t>ヒネツ</t>
    </rPh>
    <phoneticPr fontId="3"/>
  </si>
  <si>
    <r>
      <t>P</t>
    </r>
    <r>
      <rPr>
        <vertAlign val="subscript"/>
        <sz val="10"/>
        <rFont val="Cambria"/>
        <family val="1"/>
      </rPr>
      <t>cE</t>
    </r>
    <r>
      <rPr>
        <i/>
        <vertAlign val="subscript"/>
        <sz val="10"/>
        <rFont val="Cambria"/>
        <family val="1"/>
      </rPr>
      <t xml:space="preserve">  </t>
    </r>
    <r>
      <rPr>
        <sz val="10"/>
        <rFont val="Cambria"/>
        <family val="1"/>
      </rPr>
      <t xml:space="preserve">= </t>
    </r>
    <phoneticPr fontId="3"/>
  </si>
  <si>
    <r>
      <t>Q</t>
    </r>
    <r>
      <rPr>
        <vertAlign val="subscript"/>
        <sz val="14"/>
        <rFont val="Cambria"/>
        <family val="1"/>
      </rPr>
      <t xml:space="preserve">cE </t>
    </r>
    <r>
      <rPr>
        <sz val="10"/>
        <rFont val="Cambria"/>
        <family val="1"/>
      </rPr>
      <t>=</t>
    </r>
    <phoneticPr fontId="3"/>
  </si>
  <si>
    <r>
      <rPr>
        <i/>
        <sz val="10"/>
        <rFont val="Cambria"/>
        <family val="1"/>
      </rPr>
      <t>T</t>
    </r>
    <r>
      <rPr>
        <vertAlign val="subscript"/>
        <sz val="10"/>
        <rFont val="Cambria"/>
        <family val="1"/>
      </rPr>
      <t xml:space="preserve">iE </t>
    </r>
    <r>
      <rPr>
        <sz val="10"/>
        <rFont val="ＭＳ Ｐゴシック"/>
        <family val="3"/>
        <charset val="128"/>
      </rPr>
      <t>：</t>
    </r>
    <r>
      <rPr>
        <sz val="10"/>
        <rFont val="Cambria"/>
        <family val="1"/>
      </rPr>
      <t xml:space="preserve"> </t>
    </r>
    <r>
      <rPr>
        <sz val="10"/>
        <rFont val="ＭＳ Ｐゴシック"/>
        <family val="3"/>
        <charset val="128"/>
      </rPr>
      <t>待機時の消費電力量の測定時間</t>
    </r>
    <r>
      <rPr>
        <sz val="10"/>
        <rFont val="Century"/>
        <family val="1"/>
      </rPr>
      <t xml:space="preserve"> [</t>
    </r>
    <r>
      <rPr>
        <sz val="10"/>
        <rFont val="ＭＳ Ｐゴシック"/>
        <family val="3"/>
        <charset val="128"/>
      </rPr>
      <t>min]</t>
    </r>
    <rPh sb="6" eb="8">
      <t>タイキ</t>
    </rPh>
    <rPh sb="8" eb="9">
      <t>ジ</t>
    </rPh>
    <rPh sb="10" eb="12">
      <t>ショウヒ</t>
    </rPh>
    <rPh sb="12" eb="14">
      <t>デンリョク</t>
    </rPh>
    <rPh sb="14" eb="15">
      <t>リョウ</t>
    </rPh>
    <rPh sb="16" eb="18">
      <t>ソクテイ</t>
    </rPh>
    <rPh sb="18" eb="20">
      <t>ジカン</t>
    </rPh>
    <phoneticPr fontId="3"/>
  </si>
  <si>
    <r>
      <t>P</t>
    </r>
    <r>
      <rPr>
        <vertAlign val="subscript"/>
        <sz val="10"/>
        <rFont val="Cambria"/>
        <family val="1"/>
      </rPr>
      <t>iE</t>
    </r>
    <r>
      <rPr>
        <i/>
        <sz val="10"/>
        <rFont val="Cambria"/>
        <family val="1"/>
      </rPr>
      <t xml:space="preserve"> </t>
    </r>
    <r>
      <rPr>
        <sz val="10"/>
        <rFont val="Cambria"/>
        <family val="1"/>
      </rPr>
      <t xml:space="preserve">= </t>
    </r>
    <phoneticPr fontId="3"/>
  </si>
  <si>
    <r>
      <t>T</t>
    </r>
    <r>
      <rPr>
        <vertAlign val="subscript"/>
        <sz val="10"/>
        <rFont val="Cambria"/>
        <family val="1"/>
      </rPr>
      <t xml:space="preserve">iE </t>
    </r>
    <r>
      <rPr>
        <sz val="10"/>
        <rFont val="Cambria"/>
        <family val="1"/>
      </rPr>
      <t xml:space="preserve"> =</t>
    </r>
    <phoneticPr fontId="3"/>
  </si>
  <si>
    <r>
      <t>Q</t>
    </r>
    <r>
      <rPr>
        <vertAlign val="subscript"/>
        <sz val="10"/>
        <rFont val="Cambria"/>
        <family val="1"/>
      </rPr>
      <t xml:space="preserve">iE </t>
    </r>
    <r>
      <rPr>
        <sz val="10"/>
        <rFont val="Cambria"/>
        <family val="1"/>
      </rPr>
      <t>=</t>
    </r>
    <phoneticPr fontId="3"/>
  </si>
  <si>
    <r>
      <rPr>
        <i/>
        <sz val="14"/>
        <rFont val="Cambria"/>
        <family val="1"/>
      </rPr>
      <t>Q</t>
    </r>
    <r>
      <rPr>
        <vertAlign val="subscript"/>
        <sz val="14"/>
        <rFont val="Cambria"/>
        <family val="1"/>
      </rPr>
      <t>iE</t>
    </r>
    <r>
      <rPr>
        <vertAlign val="subscript"/>
        <sz val="10"/>
        <rFont val="Cambria"/>
        <family val="1"/>
      </rPr>
      <t xml:space="preserve"> </t>
    </r>
    <r>
      <rPr>
        <vertAlign val="subscript"/>
        <sz val="10"/>
        <rFont val="ＭＳ Ｐゴシック"/>
        <family val="3"/>
        <charset val="128"/>
      </rPr>
      <t>　</t>
    </r>
    <r>
      <rPr>
        <sz val="10"/>
        <rFont val="ＭＳ Ｐゴシック"/>
        <family val="3"/>
        <charset val="128"/>
      </rPr>
      <t>平均値 =</t>
    </r>
    <rPh sb="5" eb="8">
      <t>ヘイキンチ</t>
    </rPh>
    <phoneticPr fontId="3"/>
  </si>
  <si>
    <r>
      <rPr>
        <i/>
        <sz val="10"/>
        <rFont val="Cambria"/>
        <family val="1"/>
      </rPr>
      <t>Q</t>
    </r>
    <r>
      <rPr>
        <vertAlign val="subscript"/>
        <sz val="10"/>
        <rFont val="Cambria"/>
        <family val="1"/>
      </rPr>
      <t xml:space="preserve">sG </t>
    </r>
    <r>
      <rPr>
        <sz val="10"/>
        <rFont val="ＭＳ Ｐゴシック"/>
        <family val="3"/>
        <charset val="128"/>
      </rPr>
      <t>：</t>
    </r>
    <r>
      <rPr>
        <sz val="10"/>
        <rFont val="Cambria"/>
        <family val="1"/>
      </rPr>
      <t xml:space="preserve"> </t>
    </r>
    <r>
      <rPr>
        <sz val="10"/>
        <rFont val="ＭＳ Ｐゴシック"/>
        <family val="3"/>
        <charset val="128"/>
      </rPr>
      <t>立上り時ガス消費量[kWh/回]</t>
    </r>
    <rPh sb="12" eb="15">
      <t>ショウヒリョウ</t>
    </rPh>
    <rPh sb="20" eb="21">
      <t>カイ</t>
    </rPh>
    <phoneticPr fontId="3"/>
  </si>
  <si>
    <r>
      <rPr>
        <i/>
        <sz val="10"/>
        <rFont val="Cambria"/>
        <family val="1"/>
      </rPr>
      <t>Q</t>
    </r>
    <r>
      <rPr>
        <vertAlign val="subscript"/>
        <sz val="10"/>
        <rFont val="Cambria"/>
        <family val="1"/>
      </rPr>
      <t xml:space="preserve">srG </t>
    </r>
    <r>
      <rPr>
        <sz val="10"/>
        <rFont val="ＭＳ Ｐゴシック"/>
        <family val="3"/>
        <charset val="128"/>
      </rPr>
      <t>：</t>
    </r>
    <r>
      <rPr>
        <sz val="10"/>
        <rFont val="Cambria"/>
        <family val="1"/>
      </rPr>
      <t xml:space="preserve"> </t>
    </r>
    <r>
      <rPr>
        <sz val="10"/>
        <rFont val="ＭＳ Ｐゴシック"/>
        <family val="3"/>
        <charset val="128"/>
      </rPr>
      <t>洗浄水入替え時ガス消費量：[kWh/回]</t>
    </r>
    <rPh sb="9" eb="10">
      <t>スイ</t>
    </rPh>
    <rPh sb="25" eb="26">
      <t>カイ</t>
    </rPh>
    <phoneticPr fontId="3"/>
  </si>
  <si>
    <r>
      <rPr>
        <i/>
        <sz val="10"/>
        <rFont val="Cambria"/>
        <family val="1"/>
      </rPr>
      <t>Q</t>
    </r>
    <r>
      <rPr>
        <vertAlign val="subscript"/>
        <sz val="10"/>
        <rFont val="Cambria"/>
        <family val="1"/>
      </rPr>
      <t xml:space="preserve">iG </t>
    </r>
    <r>
      <rPr>
        <sz val="10"/>
        <rFont val="ＭＳ Ｐゴシック"/>
        <family val="3"/>
        <charset val="128"/>
      </rPr>
      <t>： 待機時ガス消費量[kWh/h]</t>
    </r>
    <phoneticPr fontId="3"/>
  </si>
  <si>
    <r>
      <rPr>
        <i/>
        <sz val="10"/>
        <rFont val="Cambria"/>
        <family val="1"/>
      </rPr>
      <t>Q</t>
    </r>
    <r>
      <rPr>
        <vertAlign val="subscript"/>
        <sz val="10"/>
        <rFont val="Cambria"/>
        <family val="1"/>
      </rPr>
      <t xml:space="preserve">cG </t>
    </r>
    <r>
      <rPr>
        <sz val="10"/>
        <rFont val="ＭＳ Ｐゴシック"/>
        <family val="3"/>
        <charset val="128"/>
      </rPr>
      <t>：</t>
    </r>
    <r>
      <rPr>
        <sz val="10"/>
        <rFont val="Cambria"/>
        <family val="1"/>
      </rPr>
      <t xml:space="preserve"> </t>
    </r>
    <r>
      <rPr>
        <sz val="10"/>
        <rFont val="ＭＳ Ｐゴシック"/>
        <family val="3"/>
        <charset val="128"/>
      </rPr>
      <t>処理時ガス消費量[kWh/h]</t>
    </r>
    <phoneticPr fontId="3"/>
  </si>
  <si>
    <r>
      <rPr>
        <i/>
        <sz val="10"/>
        <rFont val="Cambria"/>
        <family val="1"/>
      </rPr>
      <t>V</t>
    </r>
    <r>
      <rPr>
        <vertAlign val="subscript"/>
        <sz val="10"/>
        <rFont val="Cambria"/>
        <family val="1"/>
      </rPr>
      <t xml:space="preserve">c </t>
    </r>
    <r>
      <rPr>
        <sz val="10"/>
        <rFont val="ＭＳ Ｐゴシック"/>
        <family val="3"/>
        <charset val="128"/>
      </rPr>
      <t>：</t>
    </r>
    <r>
      <rPr>
        <sz val="10"/>
        <rFont val="Cambria"/>
        <family val="1"/>
      </rPr>
      <t xml:space="preserve"> </t>
    </r>
    <r>
      <rPr>
        <sz val="10"/>
        <rFont val="ＭＳ Ｐゴシック"/>
        <family val="3"/>
        <charset val="128"/>
      </rPr>
      <t>連続処理能力[ﾗｯｸ/ｈ]</t>
    </r>
    <rPh sb="5" eb="7">
      <t>レンゾク</t>
    </rPh>
    <phoneticPr fontId="3"/>
  </si>
  <si>
    <r>
      <rPr>
        <i/>
        <sz val="10"/>
        <rFont val="Cambria"/>
        <family val="1"/>
      </rPr>
      <t>h</t>
    </r>
    <r>
      <rPr>
        <vertAlign val="subscript"/>
        <sz val="10"/>
        <rFont val="Cambria"/>
        <family val="1"/>
      </rPr>
      <t xml:space="preserve">d </t>
    </r>
    <r>
      <rPr>
        <sz val="10"/>
        <rFont val="ＭＳ Ｐゴシック"/>
        <family val="3"/>
        <charset val="128"/>
      </rPr>
      <t>：</t>
    </r>
    <r>
      <rPr>
        <sz val="10"/>
        <rFont val="Cambria"/>
        <family val="1"/>
      </rPr>
      <t xml:space="preserve"> </t>
    </r>
    <r>
      <rPr>
        <sz val="10"/>
        <rFont val="ＭＳ Ｐゴシック"/>
        <family val="3"/>
        <charset val="128"/>
      </rPr>
      <t>稼動時間[h/日]　標準値は10h/日</t>
    </r>
    <rPh sb="12" eb="13">
      <t>ヒ</t>
    </rPh>
    <rPh sb="15" eb="18">
      <t>ヒョウジュンチ</t>
    </rPh>
    <rPh sb="23" eb="24">
      <t>ニチ</t>
    </rPh>
    <phoneticPr fontId="3"/>
  </si>
  <si>
    <r>
      <rPr>
        <i/>
        <sz val="10"/>
        <rFont val="Cambria"/>
        <family val="1"/>
      </rPr>
      <t>v</t>
    </r>
    <r>
      <rPr>
        <vertAlign val="subscript"/>
        <sz val="10"/>
        <rFont val="Cambria"/>
        <family val="1"/>
      </rPr>
      <t>d</t>
    </r>
    <r>
      <rPr>
        <sz val="10"/>
        <rFont val="Cambria"/>
        <family val="1"/>
      </rPr>
      <t xml:space="preserve"> </t>
    </r>
    <r>
      <rPr>
        <sz val="10"/>
        <rFont val="ＭＳ Ｐゴシック"/>
        <family val="3"/>
        <charset val="128"/>
      </rPr>
      <t>：</t>
    </r>
    <r>
      <rPr>
        <sz val="10"/>
        <rFont val="Cambria"/>
        <family val="1"/>
      </rPr>
      <t xml:space="preserve"> </t>
    </r>
    <r>
      <rPr>
        <sz val="10"/>
        <rFont val="ＭＳ Ｐゴシック"/>
        <family val="3"/>
        <charset val="128"/>
      </rPr>
      <t>日あたり処理量[ﾗｯｸ/日]  標準値は100ﾗｯｸ/日</t>
    </r>
    <rPh sb="21" eb="24">
      <t>ヒョウジュンチ</t>
    </rPh>
    <rPh sb="32" eb="33">
      <t>ニチ</t>
    </rPh>
    <phoneticPr fontId="3"/>
  </si>
  <si>
    <r>
      <t>Q</t>
    </r>
    <r>
      <rPr>
        <vertAlign val="subscript"/>
        <sz val="10"/>
        <rFont val="Cambria"/>
        <family val="1"/>
      </rPr>
      <t xml:space="preserve">sG </t>
    </r>
    <r>
      <rPr>
        <sz val="10"/>
        <rFont val="Cambria"/>
        <family val="1"/>
      </rPr>
      <t>=</t>
    </r>
    <phoneticPr fontId="3"/>
  </si>
  <si>
    <r>
      <t>Q</t>
    </r>
    <r>
      <rPr>
        <vertAlign val="subscript"/>
        <sz val="10"/>
        <rFont val="Cambria"/>
        <family val="1"/>
      </rPr>
      <t xml:space="preserve">iG </t>
    </r>
    <r>
      <rPr>
        <sz val="10"/>
        <rFont val="Cambria"/>
        <family val="1"/>
      </rPr>
      <t>=</t>
    </r>
    <phoneticPr fontId="3"/>
  </si>
  <si>
    <r>
      <t>Q</t>
    </r>
    <r>
      <rPr>
        <vertAlign val="subscript"/>
        <sz val="10"/>
        <rFont val="Cambria"/>
        <family val="1"/>
      </rPr>
      <t xml:space="preserve">cG </t>
    </r>
    <r>
      <rPr>
        <sz val="10"/>
        <rFont val="Cambria"/>
        <family val="1"/>
      </rPr>
      <t>=</t>
    </r>
    <phoneticPr fontId="3"/>
  </si>
  <si>
    <r>
      <t>V</t>
    </r>
    <r>
      <rPr>
        <vertAlign val="subscript"/>
        <sz val="10"/>
        <rFont val="Cambria"/>
        <family val="1"/>
      </rPr>
      <t>c</t>
    </r>
    <r>
      <rPr>
        <sz val="10"/>
        <rFont val="Cambria"/>
        <family val="1"/>
      </rPr>
      <t xml:space="preserve"> = </t>
    </r>
    <phoneticPr fontId="3"/>
  </si>
  <si>
    <r>
      <rPr>
        <i/>
        <sz val="10"/>
        <rFont val="Cambria"/>
        <family val="1"/>
      </rPr>
      <t>h</t>
    </r>
    <r>
      <rPr>
        <vertAlign val="subscript"/>
        <sz val="10"/>
        <rFont val="Cambria"/>
        <family val="1"/>
      </rPr>
      <t>d</t>
    </r>
    <r>
      <rPr>
        <sz val="10"/>
        <rFont val="Cambria"/>
        <family val="1"/>
      </rPr>
      <t xml:space="preserve"> =</t>
    </r>
    <phoneticPr fontId="3"/>
  </si>
  <si>
    <r>
      <rPr>
        <i/>
        <sz val="10"/>
        <rFont val="Cambria"/>
        <family val="1"/>
      </rPr>
      <t>v</t>
    </r>
    <r>
      <rPr>
        <vertAlign val="subscript"/>
        <sz val="10"/>
        <rFont val="Cambria"/>
        <family val="1"/>
      </rPr>
      <t>d</t>
    </r>
    <r>
      <rPr>
        <sz val="10"/>
        <rFont val="Cambria"/>
        <family val="1"/>
      </rPr>
      <t xml:space="preserve"> = </t>
    </r>
    <phoneticPr fontId="3"/>
  </si>
  <si>
    <r>
      <t>n</t>
    </r>
    <r>
      <rPr>
        <vertAlign val="subscript"/>
        <sz val="10"/>
        <rFont val="Cambria"/>
        <family val="1"/>
      </rPr>
      <t xml:space="preserve">s </t>
    </r>
    <r>
      <rPr>
        <sz val="10"/>
        <rFont val="Cambria"/>
        <family val="1"/>
      </rPr>
      <t>=</t>
    </r>
    <phoneticPr fontId="3"/>
  </si>
  <si>
    <r>
      <t>n</t>
    </r>
    <r>
      <rPr>
        <vertAlign val="subscript"/>
        <sz val="10"/>
        <rFont val="Cambria"/>
        <family val="1"/>
      </rPr>
      <t xml:space="preserve">sr </t>
    </r>
    <r>
      <rPr>
        <sz val="10"/>
        <rFont val="Cambria"/>
        <family val="1"/>
      </rPr>
      <t>=</t>
    </r>
    <phoneticPr fontId="3"/>
  </si>
  <si>
    <r>
      <t>Q</t>
    </r>
    <r>
      <rPr>
        <vertAlign val="subscript"/>
        <sz val="14"/>
        <rFont val="Cambria"/>
        <family val="1"/>
      </rPr>
      <t>dVG</t>
    </r>
    <r>
      <rPr>
        <sz val="10"/>
        <rFont val="Cambria"/>
        <family val="1"/>
      </rPr>
      <t xml:space="preserve"> =  </t>
    </r>
    <phoneticPr fontId="3"/>
  </si>
  <si>
    <r>
      <rPr>
        <i/>
        <sz val="10"/>
        <rFont val="Cambria"/>
        <family val="1"/>
      </rPr>
      <t>Q</t>
    </r>
    <r>
      <rPr>
        <vertAlign val="subscript"/>
        <sz val="10"/>
        <rFont val="Cambria"/>
        <family val="1"/>
      </rPr>
      <t>dVG</t>
    </r>
    <r>
      <rPr>
        <sz val="10"/>
        <rFont val="Cambria"/>
        <family val="1"/>
      </rPr>
      <t xml:space="preserve">: </t>
    </r>
    <r>
      <rPr>
        <sz val="10"/>
        <rFont val="ＭＳ Ｐゴシック"/>
        <family val="3"/>
        <charset val="128"/>
      </rPr>
      <t>日あたりガス消費量（量想定）[kWh/日]</t>
    </r>
    <phoneticPr fontId="3"/>
  </si>
  <si>
    <r>
      <t>Q</t>
    </r>
    <r>
      <rPr>
        <vertAlign val="subscript"/>
        <sz val="10"/>
        <rFont val="Cambria"/>
        <family val="1"/>
      </rPr>
      <t xml:space="preserve">sE </t>
    </r>
    <r>
      <rPr>
        <sz val="10"/>
        <rFont val="Cambria"/>
        <family val="1"/>
      </rPr>
      <t>=</t>
    </r>
    <phoneticPr fontId="3"/>
  </si>
  <si>
    <r>
      <t>Q</t>
    </r>
    <r>
      <rPr>
        <vertAlign val="subscript"/>
        <sz val="10"/>
        <rFont val="Cambria"/>
        <family val="1"/>
      </rPr>
      <t xml:space="preserve">cE </t>
    </r>
    <r>
      <rPr>
        <sz val="10"/>
        <rFont val="Cambria"/>
        <family val="1"/>
      </rPr>
      <t>=</t>
    </r>
    <phoneticPr fontId="3"/>
  </si>
  <si>
    <r>
      <t>n</t>
    </r>
    <r>
      <rPr>
        <vertAlign val="subscript"/>
        <sz val="10"/>
        <rFont val="Cambria"/>
        <family val="1"/>
      </rPr>
      <t xml:space="preserve">s </t>
    </r>
    <r>
      <rPr>
        <sz val="10"/>
        <rFont val="Cambria"/>
        <family val="1"/>
      </rPr>
      <t>=</t>
    </r>
    <phoneticPr fontId="3"/>
  </si>
  <si>
    <r>
      <t>n</t>
    </r>
    <r>
      <rPr>
        <vertAlign val="subscript"/>
        <sz val="10"/>
        <rFont val="Cambria"/>
        <family val="1"/>
      </rPr>
      <t xml:space="preserve">sr </t>
    </r>
    <r>
      <rPr>
        <sz val="10"/>
        <rFont val="Cambria"/>
        <family val="1"/>
      </rPr>
      <t>=</t>
    </r>
    <phoneticPr fontId="3"/>
  </si>
  <si>
    <r>
      <t>Q</t>
    </r>
    <r>
      <rPr>
        <vertAlign val="subscript"/>
        <sz val="14"/>
        <rFont val="Cambria"/>
        <family val="1"/>
      </rPr>
      <t>dVE</t>
    </r>
    <r>
      <rPr>
        <sz val="10"/>
        <rFont val="Cambria"/>
        <family val="1"/>
      </rPr>
      <t xml:space="preserve"> =  </t>
    </r>
    <phoneticPr fontId="3"/>
  </si>
  <si>
    <r>
      <t>W</t>
    </r>
    <r>
      <rPr>
        <vertAlign val="subscript"/>
        <sz val="14"/>
        <rFont val="Cambria"/>
        <family val="1"/>
      </rPr>
      <t>s</t>
    </r>
    <r>
      <rPr>
        <sz val="10"/>
        <rFont val="ＭＳ Ｐゴシック"/>
        <family val="3"/>
        <charset val="128"/>
      </rPr>
      <t>　</t>
    </r>
    <r>
      <rPr>
        <sz val="10"/>
        <rFont val="Cambria"/>
        <family val="1"/>
      </rPr>
      <t>=</t>
    </r>
    <phoneticPr fontId="3"/>
  </si>
  <si>
    <r>
      <t>W</t>
    </r>
    <r>
      <rPr>
        <vertAlign val="subscript"/>
        <sz val="14"/>
        <rFont val="Cambria"/>
        <family val="1"/>
      </rPr>
      <t>c</t>
    </r>
    <r>
      <rPr>
        <sz val="10"/>
        <rFont val="ＭＳ Ｐゴシック"/>
        <family val="3"/>
        <charset val="128"/>
      </rPr>
      <t>　</t>
    </r>
    <r>
      <rPr>
        <sz val="10"/>
        <rFont val="Cambria"/>
        <family val="1"/>
      </rPr>
      <t>=</t>
    </r>
    <phoneticPr fontId="3"/>
  </si>
  <si>
    <r>
      <rPr>
        <i/>
        <sz val="10"/>
        <rFont val="Cambria"/>
        <family val="1"/>
      </rPr>
      <t>W</t>
    </r>
    <r>
      <rPr>
        <vertAlign val="subscript"/>
        <sz val="10"/>
        <rFont val="Cambria"/>
        <family val="1"/>
      </rPr>
      <t>s</t>
    </r>
    <r>
      <rPr>
        <sz val="10"/>
        <rFont val="ＭＳ Ｐゴシック"/>
        <family val="3"/>
        <charset val="128"/>
      </rPr>
      <t>：</t>
    </r>
    <r>
      <rPr>
        <sz val="10"/>
        <rFont val="Cambria"/>
        <family val="1"/>
      </rPr>
      <t xml:space="preserve"> </t>
    </r>
    <r>
      <rPr>
        <sz val="10"/>
        <rFont val="ＭＳ Ｐゴシック"/>
        <family val="3"/>
        <charset val="128"/>
      </rPr>
      <t>立上り時給湯（給水）量[ℓ/回]</t>
    </r>
    <rPh sb="11" eb="13">
      <t>キュウスイ</t>
    </rPh>
    <rPh sb="18" eb="19">
      <t>カイ</t>
    </rPh>
    <phoneticPr fontId="3"/>
  </si>
  <si>
    <r>
      <rPr>
        <i/>
        <sz val="10"/>
        <rFont val="Cambria"/>
        <family val="1"/>
      </rPr>
      <t>W</t>
    </r>
    <r>
      <rPr>
        <vertAlign val="subscript"/>
        <sz val="10"/>
        <rFont val="Cambria"/>
        <family val="1"/>
      </rPr>
      <t>c</t>
    </r>
    <r>
      <rPr>
        <sz val="10"/>
        <rFont val="ＭＳ Ｐゴシック"/>
        <family val="3"/>
        <charset val="128"/>
      </rPr>
      <t>：</t>
    </r>
    <r>
      <rPr>
        <sz val="10"/>
        <rFont val="Cambria"/>
        <family val="1"/>
      </rPr>
      <t xml:space="preserve"> </t>
    </r>
    <r>
      <rPr>
        <sz val="10"/>
        <rFont val="ＭＳ Ｐゴシック"/>
        <family val="3"/>
        <charset val="128"/>
      </rPr>
      <t>処理時給湯（給水）量[ℓ/ﾗｯｸ]</t>
    </r>
    <rPh sb="10" eb="12">
      <t>キュウスイ</t>
    </rPh>
    <phoneticPr fontId="3"/>
  </si>
  <si>
    <r>
      <rPr>
        <i/>
        <sz val="10"/>
        <rFont val="Cambria"/>
        <family val="1"/>
      </rPr>
      <t>n</t>
    </r>
    <r>
      <rPr>
        <vertAlign val="subscript"/>
        <sz val="10"/>
        <rFont val="Cambria"/>
        <family val="1"/>
      </rPr>
      <t>s</t>
    </r>
    <r>
      <rPr>
        <sz val="10"/>
        <rFont val="ＭＳ Ｐゴシック"/>
        <family val="3"/>
        <charset val="128"/>
      </rPr>
      <t>：</t>
    </r>
    <r>
      <rPr>
        <sz val="10"/>
        <rFont val="Cambria"/>
        <family val="1"/>
      </rPr>
      <t xml:space="preserve"> </t>
    </r>
    <r>
      <rPr>
        <sz val="10"/>
        <rFont val="ＭＳ Ｐゴシック"/>
        <family val="3"/>
        <charset val="128"/>
      </rPr>
      <t>立上り回数[回/日]　標準値は1回/日</t>
    </r>
    <rPh sb="15" eb="18">
      <t>ヒョウジュンチ</t>
    </rPh>
    <rPh sb="20" eb="21">
      <t>カイ</t>
    </rPh>
    <rPh sb="22" eb="23">
      <t>ニチ</t>
    </rPh>
    <phoneticPr fontId="3"/>
  </si>
  <si>
    <r>
      <rPr>
        <i/>
        <sz val="10"/>
        <rFont val="Cambria"/>
        <family val="1"/>
      </rPr>
      <t>n</t>
    </r>
    <r>
      <rPr>
        <vertAlign val="subscript"/>
        <sz val="10"/>
        <rFont val="Cambria"/>
        <family val="1"/>
      </rPr>
      <t>sr</t>
    </r>
    <r>
      <rPr>
        <sz val="10"/>
        <rFont val="ＭＳ Ｐゴシック"/>
        <family val="3"/>
        <charset val="128"/>
      </rPr>
      <t>：</t>
    </r>
    <r>
      <rPr>
        <sz val="10"/>
        <rFont val="Cambria"/>
        <family val="1"/>
      </rPr>
      <t xml:space="preserve"> </t>
    </r>
    <r>
      <rPr>
        <sz val="10"/>
        <rFont val="ＭＳ Ｐゴシック"/>
        <family val="3"/>
        <charset val="128"/>
      </rPr>
      <t>洗浄水入替え回数[回/日] 　標準値は1 回/日</t>
    </r>
    <phoneticPr fontId="3"/>
  </si>
  <si>
    <r>
      <rPr>
        <i/>
        <sz val="10"/>
        <rFont val="Cambria"/>
        <family val="1"/>
      </rPr>
      <t>v</t>
    </r>
    <r>
      <rPr>
        <vertAlign val="subscript"/>
        <sz val="10"/>
        <rFont val="Cambria"/>
        <family val="1"/>
      </rPr>
      <t>d</t>
    </r>
    <r>
      <rPr>
        <sz val="10"/>
        <rFont val="ＭＳ Ｐゴシック"/>
        <family val="3"/>
        <charset val="128"/>
      </rPr>
      <t>：</t>
    </r>
    <r>
      <rPr>
        <sz val="10"/>
        <rFont val="Cambria"/>
        <family val="1"/>
      </rPr>
      <t xml:space="preserve"> </t>
    </r>
    <r>
      <rPr>
        <sz val="10"/>
        <rFont val="ＭＳ Ｐゴシック"/>
        <family val="3"/>
        <charset val="128"/>
      </rPr>
      <t>日あたり処理量 [ﾗｯｸ/日]　標準値は100ラック/日</t>
    </r>
    <rPh sb="20" eb="23">
      <t>ヒョウジュンチ</t>
    </rPh>
    <rPh sb="31" eb="32">
      <t>ニチ</t>
    </rPh>
    <phoneticPr fontId="3"/>
  </si>
  <si>
    <r>
      <rPr>
        <i/>
        <sz val="10"/>
        <rFont val="Cambria"/>
        <family val="1"/>
      </rPr>
      <t>W</t>
    </r>
    <r>
      <rPr>
        <vertAlign val="subscript"/>
        <sz val="10"/>
        <rFont val="Cambria"/>
        <family val="1"/>
      </rPr>
      <t>dV</t>
    </r>
    <r>
      <rPr>
        <sz val="10"/>
        <rFont val="Cambria"/>
        <family val="1"/>
      </rPr>
      <t xml:space="preserve">: </t>
    </r>
    <r>
      <rPr>
        <sz val="10"/>
        <rFont val="ＭＳ Ｐゴシック"/>
        <family val="3"/>
        <charset val="128"/>
      </rPr>
      <t>日あたり給湯（給水）量（量想定）[ℓ/日]</t>
    </r>
    <rPh sb="12" eb="14">
      <t>キュウスイ</t>
    </rPh>
    <phoneticPr fontId="3"/>
  </si>
  <si>
    <r>
      <t>W</t>
    </r>
    <r>
      <rPr>
        <vertAlign val="subscript"/>
        <sz val="10"/>
        <rFont val="Cambria"/>
        <family val="1"/>
      </rPr>
      <t xml:space="preserve">s </t>
    </r>
    <r>
      <rPr>
        <sz val="10"/>
        <rFont val="Cambria"/>
        <family val="1"/>
      </rPr>
      <t>=</t>
    </r>
    <phoneticPr fontId="3"/>
  </si>
  <si>
    <r>
      <t>W</t>
    </r>
    <r>
      <rPr>
        <vertAlign val="subscript"/>
        <sz val="10"/>
        <rFont val="Cambria"/>
        <family val="1"/>
      </rPr>
      <t xml:space="preserve">c </t>
    </r>
    <r>
      <rPr>
        <sz val="10"/>
        <rFont val="Cambria"/>
        <family val="1"/>
      </rPr>
      <t>=</t>
    </r>
    <phoneticPr fontId="3"/>
  </si>
  <si>
    <r>
      <rPr>
        <i/>
        <sz val="10"/>
        <rFont val="ＭＳ Ｐ明朝"/>
        <family val="1"/>
        <charset val="128"/>
      </rPr>
      <t>　</t>
    </r>
    <r>
      <rPr>
        <i/>
        <sz val="10"/>
        <rFont val="Cambria"/>
        <family val="1"/>
      </rPr>
      <t>n</t>
    </r>
    <r>
      <rPr>
        <vertAlign val="subscript"/>
        <sz val="10"/>
        <rFont val="Cambria"/>
        <family val="1"/>
      </rPr>
      <t xml:space="preserve">s </t>
    </r>
    <r>
      <rPr>
        <sz val="10"/>
        <rFont val="Cambria"/>
        <family val="1"/>
      </rPr>
      <t>=</t>
    </r>
    <phoneticPr fontId="3"/>
  </si>
  <si>
    <r>
      <rPr>
        <i/>
        <sz val="10"/>
        <rFont val="ＭＳ Ｐ明朝"/>
        <family val="1"/>
        <charset val="128"/>
      </rPr>
      <t>　</t>
    </r>
    <r>
      <rPr>
        <i/>
        <sz val="10"/>
        <rFont val="Cambria"/>
        <family val="1"/>
      </rPr>
      <t>n</t>
    </r>
    <r>
      <rPr>
        <vertAlign val="subscript"/>
        <sz val="10"/>
        <rFont val="Cambria"/>
        <family val="1"/>
      </rPr>
      <t xml:space="preserve">sr </t>
    </r>
    <r>
      <rPr>
        <sz val="10"/>
        <rFont val="Cambria"/>
        <family val="1"/>
      </rPr>
      <t>=</t>
    </r>
    <phoneticPr fontId="3"/>
  </si>
  <si>
    <r>
      <t>v</t>
    </r>
    <r>
      <rPr>
        <vertAlign val="subscript"/>
        <sz val="10"/>
        <rFont val="Cambria"/>
        <family val="1"/>
      </rPr>
      <t>d</t>
    </r>
    <r>
      <rPr>
        <sz val="10"/>
        <rFont val="Cambria"/>
        <family val="1"/>
      </rPr>
      <t xml:space="preserve"> = </t>
    </r>
    <phoneticPr fontId="3"/>
  </si>
  <si>
    <r>
      <t>W</t>
    </r>
    <r>
      <rPr>
        <vertAlign val="subscript"/>
        <sz val="14"/>
        <rFont val="Cambria"/>
        <family val="1"/>
      </rPr>
      <t>dV</t>
    </r>
    <r>
      <rPr>
        <sz val="10"/>
        <rFont val="Cambria"/>
        <family val="1"/>
      </rPr>
      <t xml:space="preserve">  =  </t>
    </r>
    <phoneticPr fontId="3"/>
  </si>
  <si>
    <r>
      <rPr>
        <i/>
        <sz val="10"/>
        <rFont val="Cambria"/>
        <family val="1"/>
      </rPr>
      <t>θ</t>
    </r>
    <r>
      <rPr>
        <vertAlign val="subscript"/>
        <sz val="10"/>
        <rFont val="Cambria"/>
        <family val="1"/>
      </rPr>
      <t xml:space="preserve">s </t>
    </r>
    <r>
      <rPr>
        <sz val="10"/>
        <rFont val="Cambria"/>
        <family val="1"/>
      </rPr>
      <t xml:space="preserve"> =</t>
    </r>
    <phoneticPr fontId="3"/>
  </si>
  <si>
    <r>
      <rPr>
        <sz val="10"/>
        <rFont val="Cambria"/>
        <family val="1"/>
      </rPr>
      <t>θ</t>
    </r>
    <r>
      <rPr>
        <vertAlign val="subscript"/>
        <sz val="10"/>
        <rFont val="Cambria"/>
        <family val="1"/>
      </rPr>
      <t>s</t>
    </r>
    <r>
      <rPr>
        <sz val="10"/>
        <rFont val="Cambria"/>
        <family val="1"/>
      </rPr>
      <t xml:space="preserve"> </t>
    </r>
    <r>
      <rPr>
        <sz val="10"/>
        <rFont val="ＭＳ Ｐゴシック"/>
        <family val="3"/>
        <charset val="128"/>
      </rPr>
      <t>：仕上げすすぎタンクの水の初温[℃]</t>
    </r>
    <phoneticPr fontId="3"/>
  </si>
  <si>
    <r>
      <rPr>
        <i/>
        <sz val="10"/>
        <rFont val="Cambria"/>
        <family val="1"/>
      </rPr>
      <t>θ</t>
    </r>
    <r>
      <rPr>
        <vertAlign val="subscript"/>
        <sz val="10"/>
        <rFont val="Cambria"/>
        <family val="1"/>
      </rPr>
      <t>s</t>
    </r>
    <r>
      <rPr>
        <sz val="10"/>
        <rFont val="Cambria"/>
        <family val="1"/>
      </rPr>
      <t xml:space="preserve"> </t>
    </r>
    <r>
      <rPr>
        <sz val="10"/>
        <rFont val="ＭＳ Ｐゴシック"/>
        <family val="3"/>
        <charset val="128"/>
      </rPr>
      <t>：仕上げすすぎタンクの水の初温[℃]</t>
    </r>
    <phoneticPr fontId="3"/>
  </si>
  <si>
    <r>
      <rPr>
        <i/>
        <sz val="10"/>
        <rFont val="Cambria"/>
        <family val="1"/>
      </rPr>
      <t>θ</t>
    </r>
    <r>
      <rPr>
        <vertAlign val="subscript"/>
        <sz val="10"/>
        <rFont val="Cambria"/>
        <family val="1"/>
      </rPr>
      <t>h</t>
    </r>
    <r>
      <rPr>
        <sz val="10"/>
        <rFont val="Cambria"/>
        <family val="1"/>
      </rPr>
      <t xml:space="preserve"> : </t>
    </r>
    <r>
      <rPr>
        <sz val="10"/>
        <rFont val="ＭＳ Ｐゴシック"/>
        <family val="3"/>
        <charset val="128"/>
      </rPr>
      <t>給湯（給水）温度</t>
    </r>
    <r>
      <rPr>
        <sz val="10"/>
        <rFont val="Symbol"/>
        <family val="1"/>
        <charset val="2"/>
      </rPr>
      <t>[</t>
    </r>
    <r>
      <rPr>
        <sz val="10"/>
        <rFont val="ＭＳ Ｐゴシック"/>
        <family val="3"/>
        <charset val="128"/>
      </rPr>
      <t>℃</t>
    </r>
    <r>
      <rPr>
        <sz val="10"/>
        <rFont val="Symbol"/>
        <family val="1"/>
        <charset val="2"/>
      </rPr>
      <t>]</t>
    </r>
    <rPh sb="8" eb="10">
      <t>キュウスイ</t>
    </rPh>
    <phoneticPr fontId="3"/>
  </si>
  <si>
    <r>
      <rPr>
        <i/>
        <sz val="10"/>
        <rFont val="Cambria"/>
        <family val="1"/>
      </rPr>
      <t>θ</t>
    </r>
    <r>
      <rPr>
        <vertAlign val="subscript"/>
        <sz val="10"/>
        <rFont val="Cambria"/>
        <family val="1"/>
      </rPr>
      <t xml:space="preserve">t </t>
    </r>
    <r>
      <rPr>
        <sz val="10"/>
        <rFont val="Cambria"/>
        <family val="1"/>
      </rPr>
      <t xml:space="preserve">: </t>
    </r>
    <r>
      <rPr>
        <sz val="10"/>
        <rFont val="ＭＳ Ｐゴシック"/>
        <family val="3"/>
        <charset val="128"/>
      </rPr>
      <t>すすぎ開始時の仕上げすすぎタンクの温度</t>
    </r>
    <r>
      <rPr>
        <sz val="10"/>
        <rFont val="Symbol"/>
        <family val="1"/>
        <charset val="2"/>
      </rPr>
      <t>[</t>
    </r>
    <r>
      <rPr>
        <sz val="10"/>
        <rFont val="ＭＳ Ｐゴシック"/>
        <family val="3"/>
        <charset val="128"/>
      </rPr>
      <t>℃</t>
    </r>
    <r>
      <rPr>
        <sz val="10"/>
        <rFont val="Symbol"/>
        <family val="1"/>
        <charset val="2"/>
      </rPr>
      <t>]</t>
    </r>
    <phoneticPr fontId="3"/>
  </si>
  <si>
    <r>
      <t>θ</t>
    </r>
    <r>
      <rPr>
        <vertAlign val="subscript"/>
        <sz val="10"/>
        <rFont val="Cambria"/>
        <family val="1"/>
      </rPr>
      <t xml:space="preserve">s </t>
    </r>
    <r>
      <rPr>
        <sz val="10"/>
        <rFont val="Cambria"/>
        <family val="1"/>
      </rPr>
      <t xml:space="preserve"> =</t>
    </r>
    <phoneticPr fontId="3"/>
  </si>
  <si>
    <r>
      <rPr>
        <i/>
        <sz val="10"/>
        <rFont val="Cambria"/>
        <family val="1"/>
      </rPr>
      <t>V</t>
    </r>
    <r>
      <rPr>
        <vertAlign val="subscript"/>
        <sz val="10"/>
        <rFont val="Cambria"/>
        <family val="1"/>
      </rPr>
      <t>m</t>
    </r>
    <r>
      <rPr>
        <sz val="10"/>
        <rFont val="Cambria"/>
        <family val="1"/>
      </rPr>
      <t>:</t>
    </r>
    <r>
      <rPr>
        <vertAlign val="subscript"/>
        <sz val="10"/>
        <rFont val="Cambria"/>
        <family val="1"/>
      </rPr>
      <t xml:space="preserve"> </t>
    </r>
    <r>
      <rPr>
        <sz val="10"/>
        <rFont val="ＭＳ Ｐゴシック"/>
        <family val="3"/>
        <charset val="128"/>
      </rPr>
      <t>最大処理量[ラック/回]</t>
    </r>
    <phoneticPr fontId="3"/>
  </si>
  <si>
    <t>⑤日あたり</t>
    <rPh sb="1" eb="2">
      <t>ヒ</t>
    </rPh>
    <phoneticPr fontId="3"/>
  </si>
  <si>
    <r>
      <t>　　　乾式ガス流量計を用いて測定する場合は</t>
    </r>
    <r>
      <rPr>
        <i/>
        <sz val="10"/>
        <rFont val="Cambria"/>
        <family val="1"/>
      </rPr>
      <t>Π</t>
    </r>
    <r>
      <rPr>
        <vertAlign val="subscript"/>
        <sz val="10"/>
        <rFont val="Cambria"/>
        <family val="1"/>
      </rPr>
      <t>s</t>
    </r>
    <r>
      <rPr>
        <sz val="10"/>
        <rFont val="Cambria"/>
        <family val="1"/>
      </rPr>
      <t xml:space="preserve"> </t>
    </r>
    <r>
      <rPr>
        <sz val="10"/>
        <rFont val="ＭＳ Ｐゴシック"/>
        <family val="3"/>
        <charset val="128"/>
      </rPr>
      <t xml:space="preserve"> = 0とする。</t>
    </r>
    <phoneticPr fontId="3"/>
  </si>
  <si>
    <r>
      <t>　　　湿式ガス流量計を用いて測定する場合は、</t>
    </r>
    <r>
      <rPr>
        <i/>
        <sz val="10"/>
        <rFont val="Cambria"/>
        <family val="1"/>
      </rPr>
      <t>Π</t>
    </r>
    <r>
      <rPr>
        <vertAlign val="subscript"/>
        <sz val="10"/>
        <rFont val="Cambria"/>
        <family val="1"/>
      </rPr>
      <t>s</t>
    </r>
    <r>
      <rPr>
        <sz val="10"/>
        <rFont val="Cambria"/>
        <family val="1"/>
      </rPr>
      <t xml:space="preserve"> </t>
    </r>
    <r>
      <rPr>
        <sz val="10"/>
        <rFont val="ＭＳ Ｐゴシック"/>
        <family val="3"/>
        <charset val="128"/>
      </rPr>
      <t>を以下の式から算出する。</t>
    </r>
    <phoneticPr fontId="3"/>
  </si>
  <si>
    <r>
      <rPr>
        <i/>
        <sz val="10"/>
        <rFont val="Cambria"/>
        <family val="1"/>
      </rPr>
      <t>T</t>
    </r>
    <r>
      <rPr>
        <vertAlign val="subscript"/>
        <sz val="10"/>
        <rFont val="Cambria"/>
        <family val="1"/>
      </rPr>
      <t xml:space="preserve">G </t>
    </r>
    <r>
      <rPr>
        <sz val="10"/>
        <rFont val="Cambria"/>
        <family val="1"/>
      </rPr>
      <t>=</t>
    </r>
    <phoneticPr fontId="3"/>
  </si>
  <si>
    <r>
      <rPr>
        <i/>
        <sz val="10"/>
        <rFont val="Cambria"/>
        <family val="1"/>
      </rPr>
      <t>U</t>
    </r>
    <r>
      <rPr>
        <vertAlign val="subscript"/>
        <sz val="10"/>
        <rFont val="Cambria"/>
        <family val="1"/>
      </rPr>
      <t xml:space="preserve">G </t>
    </r>
    <r>
      <rPr>
        <sz val="10"/>
        <rFont val="Cambria"/>
        <family val="1"/>
      </rPr>
      <t>=</t>
    </r>
    <phoneticPr fontId="3"/>
  </si>
  <si>
    <r>
      <rPr>
        <i/>
        <sz val="10"/>
        <rFont val="Cambria"/>
        <family val="1"/>
      </rPr>
      <t>J</t>
    </r>
    <r>
      <rPr>
        <vertAlign val="subscript"/>
        <sz val="10"/>
        <rFont val="Cambria"/>
        <family val="1"/>
      </rPr>
      <t xml:space="preserve">G </t>
    </r>
    <r>
      <rPr>
        <sz val="10"/>
        <rFont val="Cambria"/>
        <family val="1"/>
      </rPr>
      <t>=</t>
    </r>
    <phoneticPr fontId="3"/>
  </si>
  <si>
    <r>
      <rPr>
        <i/>
        <sz val="10"/>
        <rFont val="Cambria"/>
        <family val="1"/>
      </rPr>
      <t>θ</t>
    </r>
    <r>
      <rPr>
        <vertAlign val="subscript"/>
        <sz val="10"/>
        <rFont val="Cambria"/>
        <family val="1"/>
      </rPr>
      <t xml:space="preserve">G </t>
    </r>
    <r>
      <rPr>
        <sz val="10"/>
        <rFont val="Cambria"/>
        <family val="1"/>
      </rPr>
      <t>=</t>
    </r>
    <phoneticPr fontId="3"/>
  </si>
  <si>
    <r>
      <rPr>
        <i/>
        <sz val="10"/>
        <rFont val="Cambria"/>
        <family val="1"/>
      </rPr>
      <t>Π</t>
    </r>
    <r>
      <rPr>
        <vertAlign val="subscript"/>
        <sz val="10"/>
        <rFont val="Cambria"/>
        <family val="1"/>
      </rPr>
      <t>r</t>
    </r>
    <r>
      <rPr>
        <sz val="10"/>
        <rFont val="Cambria"/>
        <family val="1"/>
      </rPr>
      <t xml:space="preserve"> =</t>
    </r>
    <phoneticPr fontId="3"/>
  </si>
  <si>
    <r>
      <rPr>
        <i/>
        <sz val="10"/>
        <rFont val="Cambria"/>
        <family val="1"/>
      </rPr>
      <t>Π</t>
    </r>
    <r>
      <rPr>
        <vertAlign val="subscript"/>
        <sz val="10"/>
        <rFont val="Cambria"/>
        <family val="1"/>
      </rPr>
      <t xml:space="preserve">G </t>
    </r>
    <r>
      <rPr>
        <sz val="10"/>
        <rFont val="Cambria"/>
        <family val="1"/>
      </rPr>
      <t>=</t>
    </r>
    <phoneticPr fontId="3"/>
  </si>
  <si>
    <r>
      <rPr>
        <i/>
        <sz val="10"/>
        <rFont val="Cambria"/>
        <family val="1"/>
      </rPr>
      <t>Π</t>
    </r>
    <r>
      <rPr>
        <vertAlign val="subscript"/>
        <sz val="10"/>
        <rFont val="Cambria"/>
        <family val="1"/>
      </rPr>
      <t xml:space="preserve">s </t>
    </r>
    <r>
      <rPr>
        <sz val="10"/>
        <rFont val="Cambria"/>
        <family val="1"/>
      </rPr>
      <t>=</t>
    </r>
    <phoneticPr fontId="3"/>
  </si>
  <si>
    <r>
      <rPr>
        <i/>
        <sz val="10"/>
        <rFont val="Cambria"/>
        <family val="1"/>
      </rPr>
      <t>T</t>
    </r>
    <r>
      <rPr>
        <vertAlign val="subscript"/>
        <sz val="10"/>
        <rFont val="Cambria"/>
        <family val="1"/>
      </rPr>
      <t>G</t>
    </r>
    <r>
      <rPr>
        <sz val="10"/>
        <rFont val="ＭＳ Ｐゴシック"/>
        <family val="3"/>
        <charset val="128"/>
      </rPr>
      <t>：実測時間[s]</t>
    </r>
    <rPh sb="3" eb="5">
      <t>ジッソク</t>
    </rPh>
    <rPh sb="5" eb="7">
      <t>ジカン</t>
    </rPh>
    <phoneticPr fontId="3"/>
  </si>
  <si>
    <r>
      <rPr>
        <i/>
        <sz val="10"/>
        <rFont val="Cambria"/>
        <family val="1"/>
      </rPr>
      <t>U</t>
    </r>
    <r>
      <rPr>
        <vertAlign val="subscript"/>
        <sz val="10"/>
        <rFont val="Cambria"/>
        <family val="1"/>
      </rPr>
      <t>G</t>
    </r>
    <r>
      <rPr>
        <sz val="10"/>
        <rFont val="ＭＳ Ｐゴシック"/>
        <family val="3"/>
        <charset val="128"/>
      </rPr>
      <t>：</t>
    </r>
    <r>
      <rPr>
        <sz val="10"/>
        <rFont val="Cambria"/>
        <family val="1"/>
      </rPr>
      <t xml:space="preserve"> </t>
    </r>
    <r>
      <rPr>
        <sz val="10"/>
        <rFont val="ＭＳ Ｐゴシック"/>
        <family val="3"/>
        <charset val="128"/>
      </rPr>
      <t>実測ガス流量[m</t>
    </r>
    <r>
      <rPr>
        <vertAlign val="superscript"/>
        <sz val="10"/>
        <rFont val="ＭＳ Ｐゴシック"/>
        <family val="3"/>
        <charset val="128"/>
      </rPr>
      <t>3</t>
    </r>
    <r>
      <rPr>
        <sz val="10"/>
        <rFont val="ＭＳ Ｐゴシック"/>
        <family val="3"/>
        <charset val="128"/>
      </rPr>
      <t xml:space="preserve">] </t>
    </r>
    <phoneticPr fontId="3"/>
  </si>
  <si>
    <r>
      <rPr>
        <i/>
        <sz val="10"/>
        <rFont val="Cambria"/>
        <family val="1"/>
      </rPr>
      <t>J</t>
    </r>
    <r>
      <rPr>
        <vertAlign val="subscript"/>
        <sz val="10"/>
        <rFont val="Cambria"/>
        <family val="1"/>
      </rPr>
      <t>G</t>
    </r>
    <r>
      <rPr>
        <sz val="10"/>
        <rFont val="ＭＳ Ｐゴシック"/>
        <family val="3"/>
        <charset val="128"/>
      </rPr>
      <t>：</t>
    </r>
    <r>
      <rPr>
        <vertAlign val="subscript"/>
        <sz val="10"/>
        <rFont val="Cambria"/>
        <family val="1"/>
      </rPr>
      <t xml:space="preserve"> </t>
    </r>
    <r>
      <rPr>
        <sz val="10"/>
        <rFont val="ＭＳ Ｐゴシック"/>
        <family val="3"/>
        <charset val="128"/>
      </rPr>
      <t>使用ガスの総発熱量[kJ/m</t>
    </r>
    <r>
      <rPr>
        <vertAlign val="superscript"/>
        <sz val="10"/>
        <rFont val="ＭＳ Ｐゴシック"/>
        <family val="3"/>
        <charset val="128"/>
      </rPr>
      <t>3</t>
    </r>
    <r>
      <rPr>
        <sz val="10"/>
        <rFont val="ＭＳ Ｐゴシック"/>
        <family val="3"/>
        <charset val="128"/>
      </rPr>
      <t>N]</t>
    </r>
    <phoneticPr fontId="3"/>
  </si>
  <si>
    <r>
      <rPr>
        <i/>
        <sz val="10"/>
        <rFont val="Cambria"/>
        <family val="1"/>
      </rPr>
      <t>θ</t>
    </r>
    <r>
      <rPr>
        <vertAlign val="subscript"/>
        <sz val="10"/>
        <rFont val="Cambria"/>
        <family val="1"/>
      </rPr>
      <t>G</t>
    </r>
    <r>
      <rPr>
        <sz val="10"/>
        <rFont val="ＭＳ Ｐゴシック"/>
        <family val="3"/>
        <charset val="128"/>
      </rPr>
      <t>：</t>
    </r>
    <r>
      <rPr>
        <sz val="10"/>
        <rFont val="Cambria"/>
        <family val="1"/>
      </rPr>
      <t xml:space="preserve"> </t>
    </r>
    <r>
      <rPr>
        <sz val="10"/>
        <rFont val="ＭＳ Ｐゴシック"/>
        <family val="3"/>
        <charset val="128"/>
      </rPr>
      <t>測定時のガスメータ内のガス温度[℃]</t>
    </r>
    <phoneticPr fontId="3"/>
  </si>
  <si>
    <r>
      <rPr>
        <i/>
        <sz val="10"/>
        <rFont val="Cambria"/>
        <family val="1"/>
      </rPr>
      <t>Π</t>
    </r>
    <r>
      <rPr>
        <vertAlign val="subscript"/>
        <sz val="10"/>
        <rFont val="Cambria"/>
        <family val="1"/>
      </rPr>
      <t>r</t>
    </r>
    <r>
      <rPr>
        <sz val="10"/>
        <rFont val="Cambria"/>
        <family val="1"/>
      </rPr>
      <t xml:space="preserve"> </t>
    </r>
    <r>
      <rPr>
        <sz val="10"/>
        <rFont val="ＭＳ Ｐゴシック"/>
        <family val="3"/>
        <charset val="128"/>
      </rPr>
      <t>：</t>
    </r>
    <r>
      <rPr>
        <sz val="10"/>
        <rFont val="Cambria"/>
        <family val="1"/>
      </rPr>
      <t xml:space="preserve"> </t>
    </r>
    <r>
      <rPr>
        <sz val="10"/>
        <rFont val="ＭＳ Ｐゴシック"/>
        <family val="3"/>
        <charset val="128"/>
      </rPr>
      <t>測定時の大気圧[kPa]</t>
    </r>
    <phoneticPr fontId="3"/>
  </si>
  <si>
    <r>
      <rPr>
        <i/>
        <sz val="10"/>
        <rFont val="Cambria"/>
        <family val="1"/>
      </rPr>
      <t>Π</t>
    </r>
    <r>
      <rPr>
        <vertAlign val="subscript"/>
        <sz val="10"/>
        <rFont val="Cambria"/>
        <family val="1"/>
      </rPr>
      <t>G</t>
    </r>
    <r>
      <rPr>
        <sz val="10"/>
        <rFont val="Cambria"/>
        <family val="1"/>
      </rPr>
      <t xml:space="preserve"> </t>
    </r>
    <r>
      <rPr>
        <sz val="10"/>
        <rFont val="ＭＳ Ｐゴシック"/>
        <family val="3"/>
        <charset val="128"/>
      </rPr>
      <t>：</t>
    </r>
    <r>
      <rPr>
        <sz val="10"/>
        <rFont val="Cambria"/>
        <family val="1"/>
      </rPr>
      <t xml:space="preserve"> </t>
    </r>
    <r>
      <rPr>
        <sz val="10"/>
        <rFont val="ＭＳ Ｐゴシック"/>
        <family val="3"/>
        <charset val="128"/>
      </rPr>
      <t>測定時のガスメータ内のガス圧力[kPa]</t>
    </r>
    <phoneticPr fontId="3"/>
  </si>
  <si>
    <r>
      <rPr>
        <i/>
        <sz val="10"/>
        <rFont val="Cambria"/>
        <family val="1"/>
      </rPr>
      <t>Π</t>
    </r>
    <r>
      <rPr>
        <vertAlign val="subscript"/>
        <sz val="10"/>
        <rFont val="Cambria"/>
        <family val="1"/>
      </rPr>
      <t>s</t>
    </r>
    <r>
      <rPr>
        <sz val="10"/>
        <rFont val="Cambria"/>
        <family val="1"/>
      </rPr>
      <t xml:space="preserve"> </t>
    </r>
    <r>
      <rPr>
        <sz val="10"/>
        <rFont val="ＭＳ Ｐゴシック"/>
        <family val="3"/>
        <charset val="128"/>
      </rPr>
      <t>：</t>
    </r>
    <r>
      <rPr>
        <sz val="10"/>
        <rFont val="Cambria"/>
        <family val="1"/>
      </rPr>
      <t xml:space="preserve"> </t>
    </r>
    <r>
      <rPr>
        <sz val="10"/>
        <rFont val="ＭＳ Ｐゴシック"/>
        <family val="3"/>
        <charset val="128"/>
      </rPr>
      <t xml:space="preserve"> 温度</t>
    </r>
    <r>
      <rPr>
        <i/>
        <sz val="10"/>
        <rFont val="Century"/>
        <family val="1"/>
      </rPr>
      <t>θ</t>
    </r>
    <r>
      <rPr>
        <vertAlign val="subscript"/>
        <sz val="10"/>
        <rFont val="Century"/>
        <family val="1"/>
      </rPr>
      <t>G</t>
    </r>
    <r>
      <rPr>
        <sz val="10"/>
        <rFont val="ＭＳ Ｐゴシック"/>
        <family val="3"/>
        <charset val="128"/>
      </rPr>
      <t xml:space="preserve"> ℃における飽和水蒸気圧[kPa]</t>
    </r>
    <phoneticPr fontId="3"/>
  </si>
  <si>
    <r>
      <t>　試験機器の最大ガス消費量：</t>
    </r>
    <r>
      <rPr>
        <b/>
        <i/>
        <sz val="11"/>
        <rFont val="Cambria"/>
        <family val="1"/>
      </rPr>
      <t>p</t>
    </r>
    <r>
      <rPr>
        <b/>
        <vertAlign val="subscript"/>
        <sz val="11"/>
        <rFont val="Cambria"/>
        <family val="1"/>
      </rPr>
      <t>xG</t>
    </r>
    <r>
      <rPr>
        <b/>
        <sz val="11"/>
        <rFont val="Cambria"/>
        <family val="1"/>
      </rPr>
      <t>[kW]</t>
    </r>
    <rPh sb="1" eb="3">
      <t>シケン</t>
    </rPh>
    <rPh sb="3" eb="5">
      <t>キキ</t>
    </rPh>
    <rPh sb="6" eb="8">
      <t>サイダイ</t>
    </rPh>
    <rPh sb="10" eb="12">
      <t>ショウヒ</t>
    </rPh>
    <rPh sb="12" eb="13">
      <t>リョウ</t>
    </rPh>
    <phoneticPr fontId="3"/>
  </si>
  <si>
    <r>
      <t>　　試験機器の初期状態は、洗浄タンクは空、および、仕上げすすぎタンクは満水とする。初期状態の試験機器を室温になじませた後、最大入力で給湯および加熱を始める。洗浄タンクが満水になった後に試験食器や試験食器ラックを投入しないで、連続して10回洗浄運転する。定格水量の水を入れ、室温になじませた後、最大入力で加熱を始め、ガス消費量がほぼ一定になった時の値を試験機器の</t>
    </r>
    <r>
      <rPr>
        <sz val="10"/>
        <color indexed="8"/>
        <rFont val="ＭＳ Ｐゴシック"/>
        <family val="3"/>
        <charset val="128"/>
      </rPr>
      <t>最大ガス消費量</t>
    </r>
    <r>
      <rPr>
        <i/>
        <sz val="10"/>
        <color indexed="8"/>
        <rFont val="Cambria"/>
        <family val="1"/>
      </rPr>
      <t>p</t>
    </r>
    <r>
      <rPr>
        <vertAlign val="subscript"/>
        <sz val="10"/>
        <color indexed="8"/>
        <rFont val="Cambria"/>
        <family val="1"/>
      </rPr>
      <t>xG</t>
    </r>
    <r>
      <rPr>
        <sz val="10"/>
        <color indexed="8"/>
        <rFont val="ＭＳ Ｐゴシック"/>
        <family val="3"/>
        <charset val="128"/>
      </rPr>
      <t>[kW] とする。</t>
    </r>
    <rPh sb="126" eb="128">
      <t>テイカク</t>
    </rPh>
    <rPh sb="128" eb="130">
      <t>スイリョウ</t>
    </rPh>
    <rPh sb="131" eb="132">
      <t>ミズ</t>
    </rPh>
    <rPh sb="133" eb="134">
      <t>イ</t>
    </rPh>
    <rPh sb="136" eb="138">
      <t>シツオン</t>
    </rPh>
    <rPh sb="161" eb="162">
      <t>リョウ</t>
    </rPh>
    <rPh sb="180" eb="182">
      <t>サイダイ</t>
    </rPh>
    <rPh sb="184" eb="187">
      <t>ショウヒリョウ</t>
    </rPh>
    <phoneticPr fontId="3"/>
  </si>
  <si>
    <r>
      <t>（m</t>
    </r>
    <r>
      <rPr>
        <vertAlign val="superscript"/>
        <sz val="9"/>
        <rFont val="ＭＳ Ｐゴシック"/>
        <family val="3"/>
        <charset val="128"/>
      </rPr>
      <t>3</t>
    </r>
    <r>
      <rPr>
        <sz val="9"/>
        <rFont val="ＭＳ Ｐゴシック"/>
        <family val="3"/>
        <charset val="128"/>
      </rPr>
      <t>）</t>
    </r>
    <phoneticPr fontId="3"/>
  </si>
  <si>
    <r>
      <t>（m</t>
    </r>
    <r>
      <rPr>
        <vertAlign val="superscript"/>
        <sz val="10"/>
        <rFont val="ＭＳ Ｐゴシック"/>
        <family val="3"/>
        <charset val="128"/>
      </rPr>
      <t>3</t>
    </r>
    <r>
      <rPr>
        <sz val="10"/>
        <rFont val="ＭＳ Ｐゴシック"/>
        <family val="3"/>
        <charset val="128"/>
      </rPr>
      <t>）</t>
    </r>
    <phoneticPr fontId="3"/>
  </si>
  <si>
    <r>
      <t>（ｋJ/m</t>
    </r>
    <r>
      <rPr>
        <vertAlign val="superscript"/>
        <sz val="10"/>
        <rFont val="ＭＳ Ｐゴシック"/>
        <family val="3"/>
        <charset val="128"/>
      </rPr>
      <t>3</t>
    </r>
    <r>
      <rPr>
        <sz val="10"/>
        <rFont val="ＭＳ Ｐゴシック"/>
        <family val="3"/>
        <charset val="128"/>
      </rPr>
      <t>N)</t>
    </r>
    <phoneticPr fontId="3"/>
  </si>
  <si>
    <r>
      <t>　試験機器の定格エネルギー消費量（ガス）：</t>
    </r>
    <r>
      <rPr>
        <b/>
        <i/>
        <sz val="11"/>
        <rFont val="Cambria"/>
        <family val="1"/>
      </rPr>
      <t>p</t>
    </r>
    <r>
      <rPr>
        <b/>
        <vertAlign val="subscript"/>
        <sz val="11"/>
        <rFont val="Cambria"/>
        <family val="1"/>
      </rPr>
      <t>rG</t>
    </r>
    <r>
      <rPr>
        <b/>
        <sz val="11"/>
        <rFont val="ＭＳ Ｐゴシック"/>
        <family val="3"/>
        <charset val="128"/>
      </rPr>
      <t>[kW]</t>
    </r>
    <rPh sb="1" eb="3">
      <t>シケン</t>
    </rPh>
    <rPh sb="3" eb="5">
      <t>キキ</t>
    </rPh>
    <rPh sb="6" eb="8">
      <t>テイカク</t>
    </rPh>
    <rPh sb="13" eb="16">
      <t>ショウヒリョウ</t>
    </rPh>
    <phoneticPr fontId="3"/>
  </si>
  <si>
    <r>
      <rPr>
        <i/>
        <sz val="10"/>
        <rFont val="Cambria"/>
        <family val="1"/>
      </rPr>
      <t>ε</t>
    </r>
    <r>
      <rPr>
        <vertAlign val="subscript"/>
        <sz val="10"/>
        <rFont val="Cambria"/>
        <family val="1"/>
      </rPr>
      <t>p</t>
    </r>
    <r>
      <rPr>
        <sz val="10"/>
        <rFont val="Cambria"/>
        <family val="1"/>
      </rPr>
      <t xml:space="preserve"> =</t>
    </r>
    <phoneticPr fontId="3"/>
  </si>
  <si>
    <r>
      <t>　試験機器の最大消費電力と定格消費電力の差</t>
    </r>
    <r>
      <rPr>
        <i/>
        <sz val="10"/>
        <rFont val="Cambria"/>
        <family val="1"/>
      </rPr>
      <t>ε</t>
    </r>
    <r>
      <rPr>
        <vertAlign val="subscript"/>
        <sz val="10"/>
        <rFont val="Cambria"/>
        <family val="1"/>
      </rPr>
      <t>pE</t>
    </r>
    <r>
      <rPr>
        <sz val="10"/>
        <rFont val="ＭＳ Ｐゴシック"/>
        <family val="3"/>
        <charset val="128"/>
      </rPr>
      <t>[%] が消費電力の許容差に適合するように、定格消費電力</t>
    </r>
    <r>
      <rPr>
        <i/>
        <sz val="10"/>
        <rFont val="Cambria"/>
        <family val="1"/>
      </rPr>
      <t>p</t>
    </r>
    <r>
      <rPr>
        <vertAlign val="subscript"/>
        <sz val="10"/>
        <rFont val="Cambria"/>
        <family val="1"/>
      </rPr>
      <t>rE</t>
    </r>
    <r>
      <rPr>
        <sz val="10"/>
        <rFont val="ＭＳ Ｐゴシック"/>
        <family val="3"/>
        <charset val="128"/>
      </rPr>
      <t>[kW] を定める。</t>
    </r>
    <phoneticPr fontId="3"/>
  </si>
  <si>
    <r>
      <t>　試験機器の最大消費電力：</t>
    </r>
    <r>
      <rPr>
        <b/>
        <i/>
        <sz val="11"/>
        <rFont val="Cambria"/>
        <family val="1"/>
      </rPr>
      <t>p</t>
    </r>
    <r>
      <rPr>
        <b/>
        <i/>
        <vertAlign val="subscript"/>
        <sz val="11"/>
        <rFont val="Cambria"/>
        <family val="1"/>
      </rPr>
      <t>xE</t>
    </r>
    <r>
      <rPr>
        <b/>
        <sz val="11"/>
        <rFont val="ＭＳ Ｐゴシック"/>
        <family val="3"/>
        <charset val="128"/>
      </rPr>
      <t>[kW]</t>
    </r>
    <rPh sb="1" eb="3">
      <t>シケン</t>
    </rPh>
    <rPh sb="3" eb="5">
      <t>キキ</t>
    </rPh>
    <rPh sb="6" eb="8">
      <t>サイダイ</t>
    </rPh>
    <rPh sb="8" eb="10">
      <t>ショウヒ</t>
    </rPh>
    <rPh sb="10" eb="12">
      <t>デンリョク</t>
    </rPh>
    <phoneticPr fontId="3"/>
  </si>
  <si>
    <r>
      <t xml:space="preserve">　試験機器の初期状態は、洗浄タンクは空、および、仕上げすすぎタンクは満水とする。初期状態の試験機器を室温になじませた後、最大入力で給湯および加熱を始める。洗浄タンクが満水になった後に試験食器や試験食器ラックを投入しないで、連続して10回洗浄運転する。加熱を始めてから洗浄運転を10回終わるまでの間の消費電力の最大値を試験機器の最大消費電力 </t>
    </r>
    <r>
      <rPr>
        <i/>
        <sz val="10"/>
        <rFont val="Cambria"/>
        <family val="1"/>
      </rPr>
      <t>p</t>
    </r>
    <r>
      <rPr>
        <vertAlign val="subscript"/>
        <sz val="10"/>
        <rFont val="Cambria"/>
        <family val="1"/>
      </rPr>
      <t>xE</t>
    </r>
    <r>
      <rPr>
        <sz val="10"/>
        <rFont val="Century"/>
        <family val="1"/>
      </rPr>
      <t xml:space="preserve"> </t>
    </r>
    <r>
      <rPr>
        <sz val="10"/>
        <rFont val="ＭＳ Ｐゴシック"/>
        <family val="3"/>
        <charset val="128"/>
      </rPr>
      <t>[kW] とする。</t>
    </r>
    <rPh sb="149" eb="151">
      <t>ショウヒ</t>
    </rPh>
    <rPh sb="151" eb="153">
      <t>デンリョク</t>
    </rPh>
    <phoneticPr fontId="3"/>
  </si>
  <si>
    <r>
      <rPr>
        <i/>
        <sz val="10"/>
        <rFont val="Cambria"/>
        <family val="1"/>
      </rPr>
      <t>ε</t>
    </r>
    <r>
      <rPr>
        <vertAlign val="subscript"/>
        <sz val="10"/>
        <rFont val="Cambria"/>
        <family val="1"/>
      </rPr>
      <t>p</t>
    </r>
    <r>
      <rPr>
        <sz val="10"/>
        <rFont val="Cambria"/>
        <family val="1"/>
      </rPr>
      <t xml:space="preserve"> </t>
    </r>
    <r>
      <rPr>
        <sz val="10"/>
        <rFont val="ＭＳ Ｐゴシック"/>
        <family val="3"/>
        <charset val="128"/>
      </rPr>
      <t>=</t>
    </r>
    <phoneticPr fontId="3"/>
  </si>
  <si>
    <r>
      <rPr>
        <i/>
        <sz val="10"/>
        <rFont val="Cambria"/>
        <family val="1"/>
      </rPr>
      <t>ε</t>
    </r>
    <r>
      <rPr>
        <vertAlign val="subscript"/>
        <sz val="10"/>
        <rFont val="Cambria"/>
        <family val="1"/>
      </rPr>
      <t xml:space="preserve">p </t>
    </r>
    <r>
      <rPr>
        <sz val="10"/>
        <rFont val="ＭＳ Ｐゴシック"/>
        <family val="3"/>
        <charset val="128"/>
      </rPr>
      <t>：</t>
    </r>
    <r>
      <rPr>
        <sz val="10"/>
        <rFont val="Century"/>
        <family val="1"/>
      </rPr>
      <t xml:space="preserve"> </t>
    </r>
    <r>
      <rPr>
        <sz val="10"/>
        <rFont val="ＭＳ Ｐゴシック"/>
        <family val="3"/>
        <charset val="128"/>
      </rPr>
      <t>試験機器の最大消費電力と定格消費電力の差</t>
    </r>
    <rPh sb="10" eb="12">
      <t>サイダイ</t>
    </rPh>
    <rPh sb="12" eb="14">
      <t>ショウヒ</t>
    </rPh>
    <rPh sb="14" eb="16">
      <t>デンリョク</t>
    </rPh>
    <rPh sb="17" eb="19">
      <t>テイカク</t>
    </rPh>
    <rPh sb="19" eb="21">
      <t>ショウヒ</t>
    </rPh>
    <rPh sb="21" eb="22">
      <t>デン</t>
    </rPh>
    <rPh sb="22" eb="23">
      <t>リョク</t>
    </rPh>
    <rPh sb="24" eb="25">
      <t>サ</t>
    </rPh>
    <phoneticPr fontId="3"/>
  </si>
  <si>
    <r>
      <rPr>
        <sz val="10"/>
        <rFont val="ＭＳ Ｐゴシック"/>
        <family val="3"/>
        <charset val="128"/>
      </rPr>
      <t>　試験機器の初期状態は、洗浄タンクは空、および、仕上げすすぎタンクは満水とする。初期状態の試験機器を室温になじませた後、仕上げすすぎタンクの水の初温</t>
    </r>
    <r>
      <rPr>
        <i/>
        <sz val="10"/>
        <rFont val="Cambria"/>
        <family val="1"/>
      </rPr>
      <t>θ</t>
    </r>
    <r>
      <rPr>
        <vertAlign val="subscript"/>
        <sz val="10"/>
        <rFont val="Cambria"/>
        <family val="1"/>
      </rPr>
      <t xml:space="preserve">s </t>
    </r>
    <r>
      <rPr>
        <sz val="10"/>
        <rFont val="Cambria"/>
        <family val="1"/>
      </rPr>
      <t>[</t>
    </r>
    <r>
      <rPr>
        <sz val="10"/>
        <rFont val="ＭＳ Ｐゴシック"/>
        <family val="3"/>
        <charset val="128"/>
      </rPr>
      <t>℃</t>
    </r>
    <r>
      <rPr>
        <sz val="10"/>
        <rFont val="Cambria"/>
        <family val="1"/>
      </rPr>
      <t xml:space="preserve">] </t>
    </r>
    <r>
      <rPr>
        <sz val="10"/>
        <rFont val="ＭＳ Ｐゴシック"/>
        <family val="3"/>
        <charset val="128"/>
      </rPr>
      <t>を測定する。給湯および加熱を始め、洗浄タンクが</t>
    </r>
    <r>
      <rPr>
        <sz val="10"/>
        <rFont val="Cambria"/>
        <family val="1"/>
      </rPr>
      <t xml:space="preserve">60 </t>
    </r>
    <r>
      <rPr>
        <sz val="10"/>
        <rFont val="ＭＳ Ｐゴシック"/>
        <family val="3"/>
        <charset val="128"/>
      </rPr>
      <t>℃以上の満水に達した時間</t>
    </r>
    <r>
      <rPr>
        <i/>
        <sz val="10"/>
        <rFont val="Cambria"/>
        <family val="1"/>
      </rPr>
      <t>T</t>
    </r>
    <r>
      <rPr>
        <vertAlign val="subscript"/>
        <sz val="10"/>
        <rFont val="Cambria"/>
        <family val="1"/>
      </rPr>
      <t xml:space="preserve">2  </t>
    </r>
    <r>
      <rPr>
        <sz val="10"/>
        <rFont val="Cambria"/>
        <family val="1"/>
      </rPr>
      <t>[min]</t>
    </r>
    <r>
      <rPr>
        <sz val="10"/>
        <rFont val="ＭＳ Ｐゴシック"/>
        <family val="3"/>
        <charset val="128"/>
      </rPr>
      <t>および仕上げすすぎタンクの水温が</t>
    </r>
    <r>
      <rPr>
        <sz val="10"/>
        <rFont val="Cambria"/>
        <family val="1"/>
      </rPr>
      <t xml:space="preserve">80 </t>
    </r>
    <r>
      <rPr>
        <sz val="10"/>
        <rFont val="ＭＳ Ｐゴシック"/>
        <family val="3"/>
        <charset val="128"/>
      </rPr>
      <t>℃に達した時間</t>
    </r>
    <r>
      <rPr>
        <i/>
        <sz val="10"/>
        <rFont val="Cambria"/>
        <family val="1"/>
      </rPr>
      <t>T</t>
    </r>
    <r>
      <rPr>
        <vertAlign val="subscript"/>
        <sz val="10"/>
        <rFont val="Cambria"/>
        <family val="1"/>
      </rPr>
      <t xml:space="preserve">3  </t>
    </r>
    <r>
      <rPr>
        <sz val="10"/>
        <rFont val="Cambria"/>
        <family val="1"/>
      </rPr>
      <t xml:space="preserve">[min] </t>
    </r>
    <r>
      <rPr>
        <sz val="10"/>
        <rFont val="ＭＳ Ｐゴシック"/>
        <family val="3"/>
        <charset val="128"/>
      </rPr>
      <t>、ならびに、すべてが達した時間までのガス消費量</t>
    </r>
    <r>
      <rPr>
        <i/>
        <sz val="10"/>
        <rFont val="Cambria"/>
        <family val="1"/>
      </rPr>
      <t>P</t>
    </r>
    <r>
      <rPr>
        <vertAlign val="subscript"/>
        <sz val="10"/>
        <rFont val="Cambria"/>
        <family val="1"/>
      </rPr>
      <t xml:space="preserve">sG </t>
    </r>
    <r>
      <rPr>
        <sz val="10"/>
        <rFont val="Cambria"/>
        <family val="1"/>
      </rPr>
      <t>[kWh/</t>
    </r>
    <r>
      <rPr>
        <sz val="10"/>
        <rFont val="ＭＳ Ｐゴシック"/>
        <family val="3"/>
        <charset val="128"/>
      </rPr>
      <t>回</t>
    </r>
    <r>
      <rPr>
        <sz val="10"/>
        <rFont val="Cambria"/>
        <family val="1"/>
      </rPr>
      <t xml:space="preserve">] </t>
    </r>
    <r>
      <rPr>
        <sz val="10"/>
        <rFont val="ＭＳ Ｐゴシック"/>
        <family val="3"/>
        <charset val="128"/>
      </rPr>
      <t>および消費電力量</t>
    </r>
    <r>
      <rPr>
        <i/>
        <sz val="10"/>
        <rFont val="Cambria"/>
        <family val="1"/>
      </rPr>
      <t>P</t>
    </r>
    <r>
      <rPr>
        <vertAlign val="subscript"/>
        <sz val="10"/>
        <rFont val="Cambria"/>
        <family val="1"/>
      </rPr>
      <t>sE</t>
    </r>
    <r>
      <rPr>
        <sz val="10"/>
        <rFont val="Cambria"/>
        <family val="1"/>
      </rPr>
      <t xml:space="preserve">  [kWh/</t>
    </r>
    <r>
      <rPr>
        <sz val="10"/>
        <rFont val="ＭＳ Ｐゴシック"/>
        <family val="3"/>
        <charset val="128"/>
      </rPr>
      <t>回</t>
    </r>
    <r>
      <rPr>
        <sz val="10"/>
        <rFont val="Cambria"/>
        <family val="1"/>
      </rPr>
      <t xml:space="preserve">] </t>
    </r>
    <r>
      <rPr>
        <sz val="10"/>
        <rFont val="ＭＳ Ｐゴシック"/>
        <family val="3"/>
        <charset val="128"/>
      </rPr>
      <t>を測定する。
　立上り性能</t>
    </r>
    <r>
      <rPr>
        <i/>
        <sz val="10"/>
        <rFont val="Cambria"/>
        <family val="1"/>
      </rPr>
      <t>T</t>
    </r>
    <r>
      <rPr>
        <vertAlign val="subscript"/>
        <sz val="10"/>
        <rFont val="Cambria"/>
        <family val="1"/>
      </rPr>
      <t xml:space="preserve">s </t>
    </r>
    <r>
      <rPr>
        <sz val="10"/>
        <rFont val="Cambria"/>
        <family val="1"/>
      </rPr>
      <t xml:space="preserve"> [min] </t>
    </r>
    <r>
      <rPr>
        <sz val="10"/>
        <rFont val="ＭＳ Ｐゴシック"/>
        <family val="3"/>
        <charset val="128"/>
      </rPr>
      <t>は、次式の大きい方になる。待機状態は、洗浄タンクが</t>
    </r>
    <r>
      <rPr>
        <sz val="10"/>
        <rFont val="Cambria"/>
        <family val="1"/>
      </rPr>
      <t xml:space="preserve">60 </t>
    </r>
    <r>
      <rPr>
        <sz val="10"/>
        <rFont val="ＭＳ Ｐゴシック"/>
        <family val="3"/>
        <charset val="128"/>
      </rPr>
      <t>℃以上の満水、および、仕上げすすぎタンクが</t>
    </r>
    <r>
      <rPr>
        <sz val="10"/>
        <rFont val="Cambria"/>
        <family val="1"/>
      </rPr>
      <t xml:space="preserve">80 </t>
    </r>
    <r>
      <rPr>
        <sz val="10"/>
        <rFont val="ＭＳ Ｐゴシック"/>
        <family val="3"/>
        <charset val="128"/>
      </rPr>
      <t>℃以上の満水とする。</t>
    </r>
    <rPh sb="184" eb="187">
      <t>ショウヒリョウ</t>
    </rPh>
    <phoneticPr fontId="3"/>
  </si>
  <si>
    <r>
      <rPr>
        <i/>
        <sz val="10"/>
        <rFont val="Cambria"/>
        <family val="1"/>
      </rPr>
      <t>θ</t>
    </r>
    <r>
      <rPr>
        <vertAlign val="subscript"/>
        <sz val="10"/>
        <rFont val="Cambria"/>
        <family val="1"/>
      </rPr>
      <t>f</t>
    </r>
    <r>
      <rPr>
        <vertAlign val="subscript"/>
        <sz val="10"/>
        <rFont val="Cambria"/>
        <family val="1"/>
      </rPr>
      <t>w</t>
    </r>
    <r>
      <rPr>
        <sz val="10"/>
        <rFont val="Cambria"/>
        <family val="1"/>
      </rPr>
      <t xml:space="preserve"> </t>
    </r>
    <r>
      <rPr>
        <sz val="10"/>
        <rFont val="ＭＳ Ｐゴシック"/>
        <family val="3"/>
        <charset val="128"/>
      </rPr>
      <t>：洗浄タンクの最終到達温度[℃]</t>
    </r>
    <rPh sb="5" eb="7">
      <t>センジョウ</t>
    </rPh>
    <rPh sb="11" eb="13">
      <t>サイシュウ</t>
    </rPh>
    <rPh sb="13" eb="15">
      <t>トウタツ</t>
    </rPh>
    <phoneticPr fontId="3"/>
  </si>
  <si>
    <r>
      <rPr>
        <i/>
        <sz val="10"/>
        <rFont val="Cambria"/>
        <family val="1"/>
      </rPr>
      <t>T</t>
    </r>
    <r>
      <rPr>
        <vertAlign val="subscript"/>
        <sz val="10"/>
        <rFont val="Cambria"/>
        <family val="1"/>
      </rPr>
      <t>s</t>
    </r>
    <r>
      <rPr>
        <sz val="10"/>
        <rFont val="Cambria"/>
        <family val="1"/>
      </rPr>
      <t xml:space="preserve"> </t>
    </r>
    <r>
      <rPr>
        <sz val="10"/>
        <rFont val="ＭＳ Ｐゴシック"/>
        <family val="3"/>
        <charset val="128"/>
      </rPr>
      <t>：立上り性能[min]</t>
    </r>
    <phoneticPr fontId="3"/>
  </si>
  <si>
    <r>
      <rPr>
        <sz val="12"/>
        <rFont val="ＭＳ Ｐゴシック"/>
        <family val="3"/>
        <charset val="128"/>
      </rPr>
      <t>　</t>
    </r>
    <r>
      <rPr>
        <i/>
        <sz val="12"/>
        <rFont val="Cambria"/>
        <family val="1"/>
      </rPr>
      <t>T</t>
    </r>
    <r>
      <rPr>
        <vertAlign val="subscript"/>
        <sz val="12"/>
        <rFont val="Cambria"/>
        <family val="1"/>
      </rPr>
      <t>s</t>
    </r>
    <r>
      <rPr>
        <sz val="12"/>
        <rFont val="Cambria"/>
        <family val="1"/>
      </rPr>
      <t>=</t>
    </r>
    <r>
      <rPr>
        <i/>
        <sz val="12"/>
        <rFont val="Cambria"/>
        <family val="1"/>
      </rPr>
      <t>T</t>
    </r>
    <r>
      <rPr>
        <vertAlign val="subscript"/>
        <sz val="12"/>
        <rFont val="Cambria"/>
        <family val="1"/>
      </rPr>
      <t>2</t>
    </r>
    <phoneticPr fontId="3"/>
  </si>
  <si>
    <r>
      <rPr>
        <i/>
        <sz val="10"/>
        <rFont val="Cambria"/>
        <family val="1"/>
      </rPr>
      <t>T</t>
    </r>
    <r>
      <rPr>
        <vertAlign val="subscript"/>
        <sz val="10"/>
        <rFont val="Cambria"/>
        <family val="1"/>
      </rPr>
      <t>3</t>
    </r>
    <r>
      <rPr>
        <sz val="10"/>
        <rFont val="ＭＳ Ｐゴシック"/>
        <family val="3"/>
        <charset val="128"/>
      </rPr>
      <t xml:space="preserve"> ：仕上げすすぎタンクが80 ℃に達した時間[min]</t>
    </r>
    <phoneticPr fontId="3"/>
  </si>
  <si>
    <r>
      <t>T</t>
    </r>
    <r>
      <rPr>
        <vertAlign val="subscript"/>
        <sz val="10"/>
        <rFont val="Cambria"/>
        <family val="1"/>
      </rPr>
      <t xml:space="preserve">2 </t>
    </r>
    <r>
      <rPr>
        <sz val="10"/>
        <rFont val="Cambria"/>
        <family val="1"/>
      </rPr>
      <t xml:space="preserve"> =</t>
    </r>
    <phoneticPr fontId="3"/>
  </si>
  <si>
    <r>
      <t>θ</t>
    </r>
    <r>
      <rPr>
        <vertAlign val="subscript"/>
        <sz val="10"/>
        <rFont val="Cambria"/>
        <family val="1"/>
      </rPr>
      <t>fw</t>
    </r>
    <r>
      <rPr>
        <sz val="10"/>
        <rFont val="Cambria"/>
        <family val="1"/>
      </rPr>
      <t xml:space="preserve">  =</t>
    </r>
    <phoneticPr fontId="3"/>
  </si>
  <si>
    <t>型　式</t>
    <rPh sb="0" eb="1">
      <t>カタ</t>
    </rPh>
    <rPh sb="2" eb="3">
      <t>シキ</t>
    </rPh>
    <phoneticPr fontId="3"/>
  </si>
  <si>
    <r>
      <rPr>
        <i/>
        <sz val="10"/>
        <rFont val="Cambria"/>
        <family val="1"/>
      </rPr>
      <t>θ</t>
    </r>
    <r>
      <rPr>
        <vertAlign val="subscript"/>
        <sz val="10"/>
        <rFont val="Cambria"/>
        <family val="1"/>
      </rPr>
      <t>fr</t>
    </r>
    <r>
      <rPr>
        <sz val="10"/>
        <rFont val="ＭＳ Ｐゴシック"/>
        <family val="3"/>
        <charset val="128"/>
      </rPr>
      <t xml:space="preserve"> ：仕上げすすぎタンクの最終到達温度[℃]</t>
    </r>
    <rPh sb="5" eb="7">
      <t>シア</t>
    </rPh>
    <rPh sb="15" eb="17">
      <t>サイシュウ</t>
    </rPh>
    <rPh sb="17" eb="19">
      <t>トウタツ</t>
    </rPh>
    <phoneticPr fontId="3"/>
  </si>
  <si>
    <r>
      <rPr>
        <i/>
        <sz val="10"/>
        <rFont val="Cambria"/>
        <family val="1"/>
      </rPr>
      <t>θ</t>
    </r>
    <r>
      <rPr>
        <i/>
        <vertAlign val="subscript"/>
        <sz val="10"/>
        <rFont val="Cambria"/>
        <family val="1"/>
      </rPr>
      <t>s</t>
    </r>
    <r>
      <rPr>
        <vertAlign val="subscript"/>
        <sz val="10"/>
        <rFont val="Cambria"/>
        <family val="1"/>
      </rPr>
      <t xml:space="preserve"> </t>
    </r>
    <r>
      <rPr>
        <sz val="10"/>
        <rFont val="ＭＳ Ｐゴシック"/>
        <family val="3"/>
        <charset val="128"/>
      </rPr>
      <t>：仕上げすすぎタンクの水の初温[℃]</t>
    </r>
    <phoneticPr fontId="3"/>
  </si>
  <si>
    <r>
      <rPr>
        <i/>
        <sz val="10"/>
        <rFont val="Cambria"/>
        <family val="1"/>
      </rPr>
      <t>T</t>
    </r>
    <r>
      <rPr>
        <vertAlign val="subscript"/>
        <sz val="10"/>
        <rFont val="Cambria"/>
        <family val="1"/>
      </rPr>
      <t>s</t>
    </r>
    <r>
      <rPr>
        <sz val="10"/>
        <rFont val="ＭＳ Ｐゴシック"/>
        <family val="3"/>
        <charset val="128"/>
      </rPr>
      <t xml:space="preserve"> ：立上り性能[min]</t>
    </r>
    <phoneticPr fontId="3"/>
  </si>
  <si>
    <r>
      <t>立上り性能は上記2つの</t>
    </r>
    <r>
      <rPr>
        <i/>
        <sz val="10"/>
        <rFont val="Cambria"/>
        <family val="1"/>
      </rPr>
      <t>T</t>
    </r>
    <r>
      <rPr>
        <vertAlign val="subscript"/>
        <sz val="10"/>
        <rFont val="Cambria"/>
        <family val="1"/>
      </rPr>
      <t>s</t>
    </r>
    <r>
      <rPr>
        <sz val="10"/>
        <rFont val="ＭＳ Ｐゴシック"/>
        <family val="3"/>
        <charset val="128"/>
      </rPr>
      <t>平均値の大きい方とする。</t>
    </r>
    <rPh sb="6" eb="8">
      <t>ジョウキ</t>
    </rPh>
    <rPh sb="13" eb="16">
      <t>ヘイキンチ</t>
    </rPh>
    <rPh sb="17" eb="18">
      <t>オオ</t>
    </rPh>
    <rPh sb="20" eb="21">
      <t>ホウ</t>
    </rPh>
    <phoneticPr fontId="3"/>
  </si>
  <si>
    <r>
      <t>ガス消費量</t>
    </r>
    <r>
      <rPr>
        <i/>
        <sz val="10"/>
        <rFont val="Cambria"/>
        <family val="1"/>
      </rPr>
      <t>P</t>
    </r>
    <r>
      <rPr>
        <vertAlign val="subscript"/>
        <sz val="10"/>
        <rFont val="Cambria"/>
        <family val="1"/>
      </rPr>
      <t>sG</t>
    </r>
    <r>
      <rPr>
        <sz val="10"/>
        <rFont val="ＭＳ Ｐゴシック"/>
        <family val="3"/>
        <charset val="128"/>
      </rPr>
      <t>は、次式にて算出する。</t>
    </r>
    <rPh sb="2" eb="5">
      <t>ショウヒリョウ</t>
    </rPh>
    <rPh sb="10" eb="12">
      <t>ジシキ</t>
    </rPh>
    <rPh sb="14" eb="16">
      <t>サンシュツ</t>
    </rPh>
    <phoneticPr fontId="3"/>
  </si>
  <si>
    <r>
      <rPr>
        <sz val="10"/>
        <rFont val="ＭＳ Ｐゴシック"/>
        <family val="3"/>
        <charset val="128"/>
      </rPr>
      <t>　試験機器の初期状態は、洗浄タンクは空、および、仕上げすすぎタンクは満水とする。初期状態の試験機器を室温になじませた後、仕上げすすぎタンクの水の初温</t>
    </r>
    <r>
      <rPr>
        <i/>
        <sz val="10"/>
        <rFont val="Cambria"/>
        <family val="1"/>
      </rPr>
      <t>θ</t>
    </r>
    <r>
      <rPr>
        <vertAlign val="subscript"/>
        <sz val="10"/>
        <rFont val="Cambria"/>
        <family val="1"/>
      </rPr>
      <t xml:space="preserve">s  </t>
    </r>
    <r>
      <rPr>
        <sz val="10"/>
        <rFont val="Cambria"/>
        <family val="1"/>
      </rPr>
      <t>[</t>
    </r>
    <r>
      <rPr>
        <sz val="10"/>
        <rFont val="ＭＳ Ｐゴシック"/>
        <family val="3"/>
        <charset val="128"/>
      </rPr>
      <t>℃</t>
    </r>
    <r>
      <rPr>
        <sz val="10"/>
        <rFont val="Cambria"/>
        <family val="1"/>
      </rPr>
      <t xml:space="preserve">] </t>
    </r>
    <r>
      <rPr>
        <sz val="10"/>
        <rFont val="ＭＳ Ｐゴシック"/>
        <family val="3"/>
        <charset val="128"/>
      </rPr>
      <t>を測定する。給湯および加熱を始め、洗浄タンクが満水に達した時間</t>
    </r>
    <r>
      <rPr>
        <i/>
        <sz val="10"/>
        <rFont val="Cambria"/>
        <family val="1"/>
      </rPr>
      <t>T</t>
    </r>
    <r>
      <rPr>
        <vertAlign val="subscript"/>
        <sz val="10"/>
        <rFont val="Cambria"/>
        <family val="1"/>
      </rPr>
      <t xml:space="preserve">1  </t>
    </r>
    <r>
      <rPr>
        <sz val="10"/>
        <rFont val="Cambria"/>
        <family val="1"/>
      </rPr>
      <t>[min]</t>
    </r>
    <r>
      <rPr>
        <sz val="10"/>
        <rFont val="ＭＳ Ｐゴシック"/>
        <family val="3"/>
        <charset val="128"/>
      </rPr>
      <t>、洗浄タンクが</t>
    </r>
    <r>
      <rPr>
        <sz val="10"/>
        <rFont val="Cambria"/>
        <family val="1"/>
      </rPr>
      <t xml:space="preserve">60 </t>
    </r>
    <r>
      <rPr>
        <sz val="10"/>
        <rFont val="ＭＳ Ｐゴシック"/>
        <family val="3"/>
        <charset val="128"/>
      </rPr>
      <t>℃以上の満水に達した時間</t>
    </r>
    <r>
      <rPr>
        <i/>
        <sz val="10"/>
        <rFont val="Cambria"/>
        <family val="1"/>
      </rPr>
      <t>T</t>
    </r>
    <r>
      <rPr>
        <vertAlign val="subscript"/>
        <sz val="10"/>
        <rFont val="Cambria"/>
        <family val="1"/>
      </rPr>
      <t xml:space="preserve">2  </t>
    </r>
    <r>
      <rPr>
        <sz val="10"/>
        <rFont val="Cambria"/>
        <family val="1"/>
      </rPr>
      <t>[min]</t>
    </r>
    <r>
      <rPr>
        <sz val="10"/>
        <rFont val="ＭＳ Ｐゴシック"/>
        <family val="3"/>
        <charset val="128"/>
      </rPr>
      <t>、および、仕上げすすぎタンクの水温が</t>
    </r>
    <r>
      <rPr>
        <sz val="10"/>
        <rFont val="Cambria"/>
        <family val="1"/>
      </rPr>
      <t xml:space="preserve">80 </t>
    </r>
    <r>
      <rPr>
        <sz val="10"/>
        <rFont val="ＭＳ Ｐゴシック"/>
        <family val="3"/>
        <charset val="128"/>
      </rPr>
      <t>℃に達した時間</t>
    </r>
    <r>
      <rPr>
        <i/>
        <sz val="10"/>
        <rFont val="Cambria"/>
        <family val="1"/>
      </rPr>
      <t>T</t>
    </r>
    <r>
      <rPr>
        <vertAlign val="subscript"/>
        <sz val="10"/>
        <rFont val="Cambria"/>
        <family val="1"/>
      </rPr>
      <t xml:space="preserve">3  </t>
    </r>
    <r>
      <rPr>
        <sz val="10"/>
        <rFont val="Cambria"/>
        <family val="1"/>
      </rPr>
      <t>[min]</t>
    </r>
    <r>
      <rPr>
        <sz val="10"/>
        <rFont val="ＭＳ Ｐゴシック"/>
        <family val="3"/>
        <charset val="128"/>
      </rPr>
      <t>、ならびに、すべてが達した時間までのガス消費量</t>
    </r>
    <r>
      <rPr>
        <i/>
        <sz val="10"/>
        <rFont val="Cambria"/>
        <family val="1"/>
      </rPr>
      <t>P</t>
    </r>
    <r>
      <rPr>
        <vertAlign val="subscript"/>
        <sz val="10"/>
        <rFont val="Cambria"/>
        <family val="1"/>
      </rPr>
      <t>sG</t>
    </r>
    <r>
      <rPr>
        <sz val="10"/>
        <rFont val="Cambria"/>
        <family val="1"/>
      </rPr>
      <t xml:space="preserve"> [kWh/</t>
    </r>
    <r>
      <rPr>
        <sz val="10"/>
        <rFont val="ＭＳ Ｐゴシック"/>
        <family val="3"/>
        <charset val="128"/>
      </rPr>
      <t>回</t>
    </r>
    <r>
      <rPr>
        <sz val="10"/>
        <rFont val="Cambria"/>
        <family val="1"/>
      </rPr>
      <t xml:space="preserve">] </t>
    </r>
    <r>
      <rPr>
        <sz val="10"/>
        <rFont val="ＭＳ Ｐゴシック"/>
        <family val="3"/>
        <charset val="128"/>
      </rPr>
      <t>および消費電力量</t>
    </r>
    <r>
      <rPr>
        <i/>
        <sz val="10"/>
        <rFont val="Cambria"/>
        <family val="1"/>
      </rPr>
      <t>P</t>
    </r>
    <r>
      <rPr>
        <vertAlign val="subscript"/>
        <sz val="10"/>
        <rFont val="Cambria"/>
        <family val="1"/>
      </rPr>
      <t xml:space="preserve">sE </t>
    </r>
    <r>
      <rPr>
        <sz val="10"/>
        <rFont val="Cambria"/>
        <family val="1"/>
      </rPr>
      <t xml:space="preserve"> [kWh/</t>
    </r>
    <r>
      <rPr>
        <sz val="10"/>
        <rFont val="ＭＳ Ｐゴシック"/>
        <family val="3"/>
        <charset val="128"/>
      </rPr>
      <t>回</t>
    </r>
    <r>
      <rPr>
        <sz val="10"/>
        <rFont val="Cambria"/>
        <family val="1"/>
      </rPr>
      <t xml:space="preserve">] </t>
    </r>
    <r>
      <rPr>
        <sz val="10"/>
        <rFont val="ＭＳ Ｐゴシック"/>
        <family val="3"/>
        <charset val="128"/>
      </rPr>
      <t>を測定する。
　立上り性能</t>
    </r>
    <r>
      <rPr>
        <i/>
        <sz val="10"/>
        <rFont val="Cambria"/>
        <family val="1"/>
      </rPr>
      <t>T</t>
    </r>
    <r>
      <rPr>
        <vertAlign val="subscript"/>
        <sz val="10"/>
        <rFont val="Cambria"/>
        <family val="1"/>
      </rPr>
      <t xml:space="preserve">s </t>
    </r>
    <r>
      <rPr>
        <sz val="10"/>
        <rFont val="Cambria"/>
        <family val="1"/>
      </rPr>
      <t xml:space="preserve"> [min] </t>
    </r>
    <r>
      <rPr>
        <sz val="10"/>
        <rFont val="ＭＳ Ｐゴシック"/>
        <family val="3"/>
        <charset val="128"/>
      </rPr>
      <t>は、次式の大きい方になる。
　待機状態は、洗浄タンクが</t>
    </r>
    <r>
      <rPr>
        <sz val="10"/>
        <rFont val="Cambria"/>
        <family val="1"/>
      </rPr>
      <t xml:space="preserve">60 </t>
    </r>
    <r>
      <rPr>
        <sz val="10"/>
        <rFont val="ＭＳ Ｐゴシック"/>
        <family val="3"/>
        <charset val="128"/>
      </rPr>
      <t>℃以上の満水、および、仕上げすすぎタンクが</t>
    </r>
    <r>
      <rPr>
        <sz val="10"/>
        <rFont val="Cambria"/>
        <family val="1"/>
      </rPr>
      <t xml:space="preserve">80 </t>
    </r>
    <r>
      <rPr>
        <sz val="10"/>
        <rFont val="ＭＳ Ｐゴシック"/>
        <family val="3"/>
        <charset val="128"/>
      </rPr>
      <t>℃以上の満水とする。</t>
    </r>
    <rPh sb="96" eb="97">
      <t>ハジ</t>
    </rPh>
    <phoneticPr fontId="3"/>
  </si>
  <si>
    <r>
      <t>θ</t>
    </r>
    <r>
      <rPr>
        <vertAlign val="subscript"/>
        <sz val="10"/>
        <rFont val="Cambria"/>
        <family val="1"/>
      </rPr>
      <t>fw</t>
    </r>
    <r>
      <rPr>
        <i/>
        <sz val="10"/>
        <rFont val="Cambria"/>
        <family val="1"/>
      </rPr>
      <t>=</t>
    </r>
    <phoneticPr fontId="3"/>
  </si>
  <si>
    <r>
      <rPr>
        <i/>
        <sz val="10"/>
        <rFont val="Cambria"/>
        <family val="1"/>
      </rPr>
      <t>θ</t>
    </r>
    <r>
      <rPr>
        <vertAlign val="subscript"/>
        <sz val="10"/>
        <rFont val="Cambria"/>
        <family val="1"/>
      </rPr>
      <t>fw</t>
    </r>
    <r>
      <rPr>
        <sz val="10"/>
        <rFont val="Cambria"/>
        <family val="1"/>
      </rPr>
      <t xml:space="preserve"> </t>
    </r>
    <r>
      <rPr>
        <sz val="10"/>
        <rFont val="ＭＳ Ｐゴシック"/>
        <family val="3"/>
        <charset val="128"/>
      </rPr>
      <t>：洗浄タンクの最終到達温度[℃]</t>
    </r>
    <rPh sb="5" eb="7">
      <t>センジョウ</t>
    </rPh>
    <rPh sb="11" eb="13">
      <t>サイシュウ</t>
    </rPh>
    <rPh sb="13" eb="15">
      <t>トウタツ</t>
    </rPh>
    <phoneticPr fontId="3"/>
  </si>
  <si>
    <r>
      <rPr>
        <sz val="12"/>
        <rFont val="ＭＳ Ｐ明朝"/>
        <family val="1"/>
        <charset val="128"/>
      </rPr>
      <t>　</t>
    </r>
    <r>
      <rPr>
        <i/>
        <sz val="12"/>
        <rFont val="Cambria"/>
        <family val="1"/>
      </rPr>
      <t>T</t>
    </r>
    <r>
      <rPr>
        <vertAlign val="subscript"/>
        <sz val="12"/>
        <rFont val="Cambria"/>
        <family val="1"/>
      </rPr>
      <t>s</t>
    </r>
    <r>
      <rPr>
        <sz val="12"/>
        <rFont val="Cambria"/>
        <family val="1"/>
      </rPr>
      <t>=</t>
    </r>
    <r>
      <rPr>
        <i/>
        <sz val="12"/>
        <rFont val="Cambria"/>
        <family val="1"/>
      </rPr>
      <t>T</t>
    </r>
    <r>
      <rPr>
        <vertAlign val="subscript"/>
        <sz val="12"/>
        <rFont val="Cambria"/>
        <family val="1"/>
      </rPr>
      <t>2</t>
    </r>
    <phoneticPr fontId="3"/>
  </si>
  <si>
    <r>
      <rPr>
        <i/>
        <sz val="10"/>
        <rFont val="Cambria"/>
        <family val="1"/>
      </rPr>
      <t>θ</t>
    </r>
    <r>
      <rPr>
        <vertAlign val="subscript"/>
        <sz val="10"/>
        <rFont val="Cambria"/>
        <family val="1"/>
      </rPr>
      <t xml:space="preserve">fr </t>
    </r>
    <r>
      <rPr>
        <sz val="10"/>
        <rFont val="ＭＳ Ｐゴシック"/>
        <family val="3"/>
        <charset val="128"/>
      </rPr>
      <t>：仕上げすすぎタンクの最終到達温度[℃]</t>
    </r>
    <rPh sb="5" eb="7">
      <t>シア</t>
    </rPh>
    <rPh sb="15" eb="17">
      <t>サイシュウ</t>
    </rPh>
    <rPh sb="17" eb="19">
      <t>トウタツ</t>
    </rPh>
    <phoneticPr fontId="3"/>
  </si>
  <si>
    <r>
      <rPr>
        <i/>
        <sz val="10"/>
        <rFont val="Cambria"/>
        <family val="1"/>
      </rPr>
      <t>Π</t>
    </r>
    <r>
      <rPr>
        <vertAlign val="subscript"/>
        <sz val="10"/>
        <rFont val="Cambria"/>
        <family val="1"/>
      </rPr>
      <t>s</t>
    </r>
    <r>
      <rPr>
        <sz val="10"/>
        <rFont val="Cambria"/>
        <family val="1"/>
      </rPr>
      <t xml:space="preserve"> </t>
    </r>
    <r>
      <rPr>
        <sz val="10"/>
        <rFont val="ＭＳ Ｐゴシック"/>
        <family val="3"/>
        <charset val="128"/>
      </rPr>
      <t>：</t>
    </r>
    <r>
      <rPr>
        <sz val="10"/>
        <rFont val="Cambria"/>
        <family val="1"/>
      </rPr>
      <t xml:space="preserve"> </t>
    </r>
    <r>
      <rPr>
        <sz val="10"/>
        <rFont val="ＭＳ Ｐゴシック"/>
        <family val="3"/>
        <charset val="128"/>
      </rPr>
      <t xml:space="preserve"> 温度</t>
    </r>
    <r>
      <rPr>
        <i/>
        <sz val="10"/>
        <rFont val="Cambria"/>
        <family val="1"/>
      </rPr>
      <t>θ</t>
    </r>
    <r>
      <rPr>
        <vertAlign val="subscript"/>
        <sz val="10"/>
        <rFont val="Cambria"/>
        <family val="1"/>
      </rPr>
      <t>G</t>
    </r>
    <r>
      <rPr>
        <sz val="10"/>
        <rFont val="ＭＳ Ｐゴシック"/>
        <family val="3"/>
        <charset val="128"/>
      </rPr>
      <t xml:space="preserve"> ℃における飽和水蒸気圧[kPa]</t>
    </r>
    <phoneticPr fontId="3"/>
  </si>
  <si>
    <r>
      <rPr>
        <b/>
        <i/>
        <sz val="11"/>
        <rFont val="Cambria"/>
        <family val="1"/>
      </rPr>
      <t>T</t>
    </r>
    <r>
      <rPr>
        <b/>
        <vertAlign val="subscript"/>
        <sz val="11"/>
        <rFont val="Cambria"/>
        <family val="1"/>
      </rPr>
      <t>s</t>
    </r>
    <r>
      <rPr>
        <b/>
        <sz val="11"/>
        <rFont val="Cambria"/>
        <family val="1"/>
      </rPr>
      <t xml:space="preserve"> </t>
    </r>
    <r>
      <rPr>
        <b/>
        <sz val="11"/>
        <rFont val="ＭＳ Ｐゴシック"/>
        <family val="3"/>
        <charset val="128"/>
      </rPr>
      <t>：立上り性能[min]</t>
    </r>
    <phoneticPr fontId="3"/>
  </si>
  <si>
    <r>
      <t>P</t>
    </r>
    <r>
      <rPr>
        <vertAlign val="subscript"/>
        <sz val="11"/>
        <rFont val="Cambria"/>
        <family val="1"/>
      </rPr>
      <t>sG</t>
    </r>
    <r>
      <rPr>
        <i/>
        <sz val="11"/>
        <rFont val="Cambria"/>
        <family val="1"/>
      </rPr>
      <t xml:space="preserve"> =</t>
    </r>
    <phoneticPr fontId="3"/>
  </si>
  <si>
    <r>
      <t>T</t>
    </r>
    <r>
      <rPr>
        <vertAlign val="subscript"/>
        <sz val="10"/>
        <rFont val="Cambria"/>
        <family val="1"/>
      </rPr>
      <t xml:space="preserve">1 </t>
    </r>
    <r>
      <rPr>
        <sz val="10"/>
        <rFont val="Cambria"/>
        <family val="1"/>
      </rPr>
      <t xml:space="preserve"> =</t>
    </r>
    <phoneticPr fontId="3"/>
  </si>
  <si>
    <r>
      <rPr>
        <sz val="10"/>
        <rFont val="ＭＳ Ｐゴシック"/>
        <family val="3"/>
        <charset val="128"/>
      </rPr>
      <t>　試験機器の初期状態は、洗浄タンクは空、および、仕上げすすぎタンクは満水とする。初期状態の試験機器を室温になじませた後、仕上げすすぎタンクの水の初温</t>
    </r>
    <r>
      <rPr>
        <i/>
        <sz val="10"/>
        <rFont val="Cambria"/>
        <family val="1"/>
      </rPr>
      <t>θ</t>
    </r>
    <r>
      <rPr>
        <vertAlign val="subscript"/>
        <sz val="10"/>
        <rFont val="Cambria"/>
        <family val="1"/>
      </rPr>
      <t xml:space="preserve">s  </t>
    </r>
    <r>
      <rPr>
        <sz val="10"/>
        <rFont val="Cambria"/>
        <family val="1"/>
      </rPr>
      <t>[</t>
    </r>
    <r>
      <rPr>
        <sz val="10"/>
        <rFont val="ＭＳ Ｐゴシック"/>
        <family val="3"/>
        <charset val="128"/>
      </rPr>
      <t>℃</t>
    </r>
    <r>
      <rPr>
        <sz val="10"/>
        <rFont val="Cambria"/>
        <family val="1"/>
      </rPr>
      <t xml:space="preserve">] </t>
    </r>
    <r>
      <rPr>
        <sz val="10"/>
        <rFont val="ＭＳ Ｐゴシック"/>
        <family val="3"/>
        <charset val="128"/>
      </rPr>
      <t>を測定する。給水および加熱を始め、洗浄タンクが満水に達した時間</t>
    </r>
    <r>
      <rPr>
        <i/>
        <sz val="10"/>
        <rFont val="Cambria"/>
        <family val="1"/>
      </rPr>
      <t>T</t>
    </r>
    <r>
      <rPr>
        <vertAlign val="subscript"/>
        <sz val="10"/>
        <rFont val="Cambria"/>
        <family val="1"/>
      </rPr>
      <t xml:space="preserve">1  </t>
    </r>
    <r>
      <rPr>
        <sz val="10"/>
        <rFont val="Cambria"/>
        <family val="1"/>
      </rPr>
      <t>[min]</t>
    </r>
    <r>
      <rPr>
        <sz val="10"/>
        <rFont val="ＭＳ Ｐゴシック"/>
        <family val="3"/>
        <charset val="128"/>
      </rPr>
      <t>、洗浄タンクが</t>
    </r>
    <r>
      <rPr>
        <sz val="10"/>
        <rFont val="Cambria"/>
        <family val="1"/>
      </rPr>
      <t xml:space="preserve">60 </t>
    </r>
    <r>
      <rPr>
        <sz val="10"/>
        <rFont val="ＭＳ Ｐゴシック"/>
        <family val="3"/>
        <charset val="128"/>
      </rPr>
      <t>℃以上の満水に達した時間</t>
    </r>
    <r>
      <rPr>
        <i/>
        <sz val="10"/>
        <rFont val="Cambria"/>
        <family val="1"/>
      </rPr>
      <t>T</t>
    </r>
    <r>
      <rPr>
        <vertAlign val="subscript"/>
        <sz val="10"/>
        <rFont val="Cambria"/>
        <family val="1"/>
      </rPr>
      <t xml:space="preserve">2  </t>
    </r>
    <r>
      <rPr>
        <sz val="10"/>
        <rFont val="Cambria"/>
        <family val="1"/>
      </rPr>
      <t>[min]</t>
    </r>
    <r>
      <rPr>
        <sz val="10"/>
        <rFont val="ＭＳ Ｐゴシック"/>
        <family val="3"/>
        <charset val="128"/>
      </rPr>
      <t>、および、仕上げすすぎタンクの水温が</t>
    </r>
    <r>
      <rPr>
        <sz val="10"/>
        <rFont val="Cambria"/>
        <family val="1"/>
      </rPr>
      <t xml:space="preserve">80 </t>
    </r>
    <r>
      <rPr>
        <sz val="10"/>
        <rFont val="ＭＳ Ｐゴシック"/>
        <family val="3"/>
        <charset val="128"/>
      </rPr>
      <t>℃に達した時間</t>
    </r>
    <r>
      <rPr>
        <i/>
        <sz val="10"/>
        <rFont val="Cambria"/>
        <family val="1"/>
      </rPr>
      <t>T</t>
    </r>
    <r>
      <rPr>
        <vertAlign val="subscript"/>
        <sz val="10"/>
        <rFont val="Cambria"/>
        <family val="1"/>
      </rPr>
      <t xml:space="preserve">3  </t>
    </r>
    <r>
      <rPr>
        <sz val="10"/>
        <rFont val="Cambria"/>
        <family val="1"/>
      </rPr>
      <t>[min]</t>
    </r>
    <r>
      <rPr>
        <sz val="10"/>
        <rFont val="ＭＳ Ｐゴシック"/>
        <family val="3"/>
        <charset val="128"/>
      </rPr>
      <t>、ならびに、すべてが達した時間までのガス消費量</t>
    </r>
    <r>
      <rPr>
        <i/>
        <sz val="10"/>
        <rFont val="Cambria"/>
        <family val="1"/>
      </rPr>
      <t>P</t>
    </r>
    <r>
      <rPr>
        <vertAlign val="subscript"/>
        <sz val="10"/>
        <rFont val="Cambria"/>
        <family val="1"/>
      </rPr>
      <t>sG</t>
    </r>
    <r>
      <rPr>
        <sz val="10"/>
        <rFont val="Cambria"/>
        <family val="1"/>
      </rPr>
      <t xml:space="preserve"> [kWh/</t>
    </r>
    <r>
      <rPr>
        <sz val="10"/>
        <rFont val="ＭＳ Ｐゴシック"/>
        <family val="3"/>
        <charset val="128"/>
      </rPr>
      <t>回</t>
    </r>
    <r>
      <rPr>
        <sz val="10"/>
        <rFont val="Cambria"/>
        <family val="1"/>
      </rPr>
      <t xml:space="preserve">] </t>
    </r>
    <r>
      <rPr>
        <sz val="10"/>
        <rFont val="ＭＳ Ｐゴシック"/>
        <family val="3"/>
        <charset val="128"/>
      </rPr>
      <t>および消費電力量</t>
    </r>
    <r>
      <rPr>
        <i/>
        <sz val="10"/>
        <rFont val="Cambria"/>
        <family val="1"/>
      </rPr>
      <t>P</t>
    </r>
    <r>
      <rPr>
        <vertAlign val="subscript"/>
        <sz val="10"/>
        <rFont val="Cambria"/>
        <family val="1"/>
      </rPr>
      <t xml:space="preserve">sE </t>
    </r>
    <r>
      <rPr>
        <sz val="10"/>
        <rFont val="Cambria"/>
        <family val="1"/>
      </rPr>
      <t xml:space="preserve"> [kWh/</t>
    </r>
    <r>
      <rPr>
        <sz val="10"/>
        <rFont val="ＭＳ Ｐゴシック"/>
        <family val="3"/>
        <charset val="128"/>
      </rPr>
      <t>回</t>
    </r>
    <r>
      <rPr>
        <sz val="10"/>
        <rFont val="Cambria"/>
        <family val="1"/>
      </rPr>
      <t xml:space="preserve">] </t>
    </r>
    <r>
      <rPr>
        <sz val="10"/>
        <rFont val="ＭＳ Ｐゴシック"/>
        <family val="3"/>
        <charset val="128"/>
      </rPr>
      <t>を測定する。
　立上り性能</t>
    </r>
    <r>
      <rPr>
        <i/>
        <sz val="10"/>
        <rFont val="Cambria"/>
        <family val="1"/>
      </rPr>
      <t>T</t>
    </r>
    <r>
      <rPr>
        <vertAlign val="subscript"/>
        <sz val="10"/>
        <rFont val="Cambria"/>
        <family val="1"/>
      </rPr>
      <t xml:space="preserve">s </t>
    </r>
    <r>
      <rPr>
        <sz val="10"/>
        <rFont val="Cambria"/>
        <family val="1"/>
      </rPr>
      <t xml:space="preserve"> [min] </t>
    </r>
    <r>
      <rPr>
        <sz val="10"/>
        <rFont val="ＭＳ Ｐゴシック"/>
        <family val="3"/>
        <charset val="128"/>
      </rPr>
      <t>は、次式の大きい方になる。
　待機状態は、洗浄タンクが</t>
    </r>
    <r>
      <rPr>
        <sz val="10"/>
        <rFont val="Cambria"/>
        <family val="1"/>
      </rPr>
      <t xml:space="preserve">60 </t>
    </r>
    <r>
      <rPr>
        <sz val="10"/>
        <rFont val="ＭＳ Ｐゴシック"/>
        <family val="3"/>
        <charset val="128"/>
      </rPr>
      <t>℃以上の満水、および、仕上げすすぎタンクが</t>
    </r>
    <r>
      <rPr>
        <sz val="10"/>
        <rFont val="Cambria"/>
        <family val="1"/>
      </rPr>
      <t xml:space="preserve">80 </t>
    </r>
    <r>
      <rPr>
        <sz val="10"/>
        <rFont val="ＭＳ Ｐゴシック"/>
        <family val="3"/>
        <charset val="128"/>
      </rPr>
      <t>℃以上の満水とする。</t>
    </r>
    <rPh sb="88" eb="90">
      <t>キュウスイ</t>
    </rPh>
    <rPh sb="96" eb="97">
      <t>ハジ</t>
    </rPh>
    <phoneticPr fontId="3"/>
  </si>
  <si>
    <r>
      <t>θ</t>
    </r>
    <r>
      <rPr>
        <vertAlign val="subscript"/>
        <sz val="10"/>
        <rFont val="Cambria"/>
        <family val="1"/>
      </rPr>
      <t>fw</t>
    </r>
    <r>
      <rPr>
        <i/>
        <sz val="10"/>
        <rFont val="Cambria"/>
        <family val="1"/>
      </rPr>
      <t>=</t>
    </r>
    <phoneticPr fontId="3"/>
  </si>
  <si>
    <r>
      <rPr>
        <i/>
        <sz val="10"/>
        <rFont val="Cambria"/>
        <family val="1"/>
      </rPr>
      <t>Π</t>
    </r>
    <r>
      <rPr>
        <vertAlign val="subscript"/>
        <sz val="10"/>
        <rFont val="Cambria"/>
        <family val="1"/>
      </rPr>
      <t>s</t>
    </r>
    <r>
      <rPr>
        <sz val="10"/>
        <rFont val="Cambria"/>
        <family val="1"/>
      </rPr>
      <t xml:space="preserve"> </t>
    </r>
    <r>
      <rPr>
        <sz val="10"/>
        <rFont val="ＭＳ Ｐゴシック"/>
        <family val="3"/>
        <charset val="128"/>
      </rPr>
      <t>：</t>
    </r>
    <r>
      <rPr>
        <sz val="10"/>
        <rFont val="Cambria"/>
        <family val="1"/>
      </rPr>
      <t xml:space="preserve"> </t>
    </r>
    <r>
      <rPr>
        <sz val="10"/>
        <rFont val="ＭＳ Ｐゴシック"/>
        <family val="3"/>
        <charset val="128"/>
      </rPr>
      <t xml:space="preserve"> 温度</t>
    </r>
    <r>
      <rPr>
        <i/>
        <sz val="10"/>
        <rFont val="Cambria"/>
        <family val="1"/>
      </rPr>
      <t>θ</t>
    </r>
    <r>
      <rPr>
        <vertAlign val="subscript"/>
        <sz val="10"/>
        <rFont val="Cambria"/>
        <family val="1"/>
      </rPr>
      <t>G</t>
    </r>
    <r>
      <rPr>
        <sz val="10"/>
        <rFont val="ＭＳ Ｐゴシック"/>
        <family val="3"/>
        <charset val="128"/>
      </rPr>
      <t xml:space="preserve"> ℃における飽和水蒸気圧[kPa]</t>
    </r>
    <phoneticPr fontId="3"/>
  </si>
  <si>
    <r>
      <rPr>
        <i/>
        <sz val="12"/>
        <rFont val="Cambria"/>
        <family val="1"/>
      </rPr>
      <t>P</t>
    </r>
    <r>
      <rPr>
        <vertAlign val="subscript"/>
        <sz val="12"/>
        <rFont val="Cambria"/>
        <family val="1"/>
      </rPr>
      <t>sE</t>
    </r>
    <r>
      <rPr>
        <vertAlign val="subscript"/>
        <sz val="10"/>
        <rFont val="Cambria"/>
        <family val="1"/>
      </rPr>
      <t xml:space="preserve"> </t>
    </r>
    <r>
      <rPr>
        <sz val="10"/>
        <rFont val="Cambria"/>
        <family val="1"/>
      </rPr>
      <t xml:space="preserve"> =</t>
    </r>
    <phoneticPr fontId="3"/>
  </si>
  <si>
    <r>
      <t>P</t>
    </r>
    <r>
      <rPr>
        <vertAlign val="subscript"/>
        <sz val="11"/>
        <rFont val="Cambria"/>
        <family val="1"/>
      </rPr>
      <t>sG</t>
    </r>
    <r>
      <rPr>
        <i/>
        <sz val="11"/>
        <rFont val="Cambria"/>
        <family val="1"/>
      </rPr>
      <t xml:space="preserve"> =</t>
    </r>
    <phoneticPr fontId="3"/>
  </si>
  <si>
    <r>
      <rPr>
        <sz val="10"/>
        <rFont val="Century"/>
        <family val="1"/>
      </rPr>
      <t xml:space="preserve">  </t>
    </r>
    <r>
      <rPr>
        <sz val="10"/>
        <rFont val="ＭＳ Ｐゴシック"/>
        <family val="3"/>
        <charset val="128"/>
      </rPr>
      <t>試験機器を立上り性能試験の待機状態（待機状態は、洗浄タンクが</t>
    </r>
    <r>
      <rPr>
        <sz val="10"/>
        <rFont val="Century"/>
        <family val="1"/>
      </rPr>
      <t xml:space="preserve">60 </t>
    </r>
    <r>
      <rPr>
        <sz val="10"/>
        <rFont val="ＭＳ Ｐゴシック"/>
        <family val="3"/>
        <charset val="128"/>
      </rPr>
      <t>℃以上の満水、および、仕上げすすぎタンクが</t>
    </r>
    <r>
      <rPr>
        <sz val="10"/>
        <rFont val="Century"/>
        <family val="1"/>
      </rPr>
      <t xml:space="preserve">80 </t>
    </r>
    <r>
      <rPr>
        <sz val="10"/>
        <rFont val="ＭＳ Ｐゴシック"/>
        <family val="3"/>
        <charset val="128"/>
      </rPr>
      <t>℃以上の満水とする。）にして、試験食器が16枚収納された試験食器ラックを最大処理量</t>
    </r>
    <r>
      <rPr>
        <i/>
        <sz val="10"/>
        <rFont val="Cambria"/>
        <family val="1"/>
      </rPr>
      <t>V</t>
    </r>
    <r>
      <rPr>
        <vertAlign val="subscript"/>
        <sz val="10"/>
        <rFont val="Cambria"/>
        <family val="1"/>
      </rPr>
      <t>m</t>
    </r>
    <r>
      <rPr>
        <vertAlign val="subscript"/>
        <sz val="10"/>
        <rFont val="Century"/>
        <family val="1"/>
      </rPr>
      <t xml:space="preserve"> </t>
    </r>
    <r>
      <rPr>
        <sz val="10"/>
        <rFont val="Century"/>
        <family val="1"/>
      </rPr>
      <t>[</t>
    </r>
    <r>
      <rPr>
        <sz val="10"/>
        <rFont val="ＭＳ Ｐゴシック"/>
        <family val="3"/>
        <charset val="128"/>
      </rPr>
      <t>ラック</t>
    </r>
    <r>
      <rPr>
        <sz val="10"/>
        <rFont val="Century"/>
        <family val="1"/>
      </rPr>
      <t>/</t>
    </r>
    <r>
      <rPr>
        <sz val="10"/>
        <rFont val="ＭＳ Ｐゴシック"/>
        <family val="3"/>
        <charset val="128"/>
      </rPr>
      <t>回</t>
    </r>
    <r>
      <rPr>
        <sz val="10"/>
        <rFont val="Century"/>
        <family val="1"/>
      </rPr>
      <t xml:space="preserve">] </t>
    </r>
    <r>
      <rPr>
        <sz val="10"/>
        <rFont val="ＭＳ Ｐゴシック"/>
        <family val="3"/>
        <charset val="128"/>
      </rPr>
      <t>投入する。製造者の表示する標準洗浄サイクル</t>
    </r>
    <r>
      <rPr>
        <i/>
        <sz val="10"/>
        <rFont val="Cambria"/>
        <family val="1"/>
      </rPr>
      <t>T</t>
    </r>
    <r>
      <rPr>
        <vertAlign val="subscript"/>
        <sz val="10"/>
        <rFont val="Cambria"/>
        <family val="1"/>
      </rPr>
      <t>p</t>
    </r>
    <r>
      <rPr>
        <vertAlign val="subscript"/>
        <sz val="10"/>
        <rFont val="Century"/>
        <family val="1"/>
      </rPr>
      <t xml:space="preserve"> </t>
    </r>
    <r>
      <rPr>
        <sz val="10"/>
        <rFont val="ＭＳ Ｐゴシック"/>
        <family val="3"/>
        <charset val="128"/>
      </rPr>
      <t>[s] の後、試験食器ラックを取り出し、出し入れ作業時間</t>
    </r>
    <r>
      <rPr>
        <i/>
        <sz val="10"/>
        <rFont val="Cambria"/>
        <family val="1"/>
      </rPr>
      <t>T</t>
    </r>
    <r>
      <rPr>
        <vertAlign val="subscript"/>
        <sz val="10"/>
        <rFont val="Cambria"/>
        <family val="1"/>
      </rPr>
      <t>j</t>
    </r>
    <r>
      <rPr>
        <vertAlign val="subscript"/>
        <sz val="10"/>
        <rFont val="Century"/>
        <family val="1"/>
      </rPr>
      <t xml:space="preserve"> </t>
    </r>
    <r>
      <rPr>
        <sz val="10"/>
        <rFont val="ＭＳ Ｐゴシック"/>
        <family val="3"/>
        <charset val="128"/>
      </rPr>
      <t>[s] の後、次の試験食器ラックを投入する。これを連続して11回処理する。
　試験食器ラックは、幅500mm、奥行500mm の洗浄ラックとする。試験食器は、陶磁器製の直径230mm の洋皿とする。最大処理量</t>
    </r>
    <r>
      <rPr>
        <i/>
        <sz val="10"/>
        <rFont val="Cambria"/>
        <family val="1"/>
      </rPr>
      <t>V</t>
    </r>
    <r>
      <rPr>
        <vertAlign val="subscript"/>
        <sz val="10"/>
        <rFont val="Cambria"/>
        <family val="1"/>
      </rPr>
      <t>m</t>
    </r>
    <r>
      <rPr>
        <sz val="10"/>
        <rFont val="ＭＳ Ｐゴシック"/>
        <family val="3"/>
        <charset val="128"/>
      </rPr>
      <t xml:space="preserve"> [ラック/回] は、試験食器ラックの最大収納数 とする。試験食器ラックおよび試験食器の洗浄前の温度は、40 ℃以下になるように調節する。出し入れ作業時間</t>
    </r>
    <r>
      <rPr>
        <i/>
        <sz val="10"/>
        <rFont val="Cambria"/>
        <family val="1"/>
      </rPr>
      <t>T</t>
    </r>
    <r>
      <rPr>
        <vertAlign val="subscript"/>
        <sz val="10"/>
        <rFont val="Cambria"/>
        <family val="1"/>
      </rPr>
      <t>j</t>
    </r>
    <r>
      <rPr>
        <vertAlign val="subscript"/>
        <sz val="10"/>
        <rFont val="Century"/>
        <family val="1"/>
      </rPr>
      <t xml:space="preserve"> </t>
    </r>
    <r>
      <rPr>
        <sz val="10"/>
        <rFont val="ＭＳ Ｐゴシック"/>
        <family val="3"/>
        <charset val="128"/>
      </rPr>
      <t>[s] は、洗浄タンクが60 ℃に復帰した時間より十分に長くなることを予備試験で確認し、事前に決定する。ガス消費量</t>
    </r>
    <r>
      <rPr>
        <i/>
        <sz val="10"/>
        <rFont val="Cambria"/>
        <family val="1"/>
      </rPr>
      <t>P</t>
    </r>
    <r>
      <rPr>
        <vertAlign val="subscript"/>
        <sz val="10"/>
        <rFont val="Cambria"/>
        <family val="1"/>
      </rPr>
      <t>cG</t>
    </r>
    <r>
      <rPr>
        <sz val="10"/>
        <rFont val="ＭＳ Ｐゴシック"/>
        <family val="3"/>
        <charset val="128"/>
      </rPr>
      <t>[kWh/回]および消費電力量</t>
    </r>
    <r>
      <rPr>
        <i/>
        <sz val="10"/>
        <rFont val="Cambria"/>
        <family val="1"/>
      </rPr>
      <t>P</t>
    </r>
    <r>
      <rPr>
        <vertAlign val="subscript"/>
        <sz val="10"/>
        <rFont val="Cambria"/>
        <family val="1"/>
      </rPr>
      <t>cE</t>
    </r>
    <r>
      <rPr>
        <vertAlign val="subscript"/>
        <sz val="10"/>
        <rFont val="Century"/>
        <family val="1"/>
      </rPr>
      <t xml:space="preserve"> </t>
    </r>
    <r>
      <rPr>
        <sz val="10"/>
        <rFont val="ＭＳ Ｐゴシック"/>
        <family val="3"/>
        <charset val="128"/>
      </rPr>
      <t>[kWh/回] は、6回目の試験食器ラックの洗浄開始から、11回目の試験食器ラックの洗浄開始までの平均値とする。すすぎ開始時の仕上げすすぎタンクの温度（温度の測定間隔は、一秒以下が望ましい。）</t>
    </r>
    <r>
      <rPr>
        <i/>
        <sz val="10"/>
        <rFont val="Symbol"/>
        <family val="1"/>
        <charset val="2"/>
      </rPr>
      <t>q</t>
    </r>
    <r>
      <rPr>
        <vertAlign val="subscript"/>
        <sz val="10"/>
        <rFont val="Century"/>
        <family val="1"/>
      </rPr>
      <t>t</t>
    </r>
    <r>
      <rPr>
        <sz val="10"/>
        <rFont val="Century"/>
        <family val="1"/>
      </rPr>
      <t xml:space="preserve"> </t>
    </r>
    <r>
      <rPr>
        <sz val="10"/>
        <rFont val="ＭＳ Ｐゴシック"/>
        <family val="3"/>
        <charset val="128"/>
      </rPr>
      <t>[℃]、および、すすぎ終了後に洗浄タンクが60 ℃に復帰した時間</t>
    </r>
    <r>
      <rPr>
        <i/>
        <sz val="10"/>
        <rFont val="Cambria"/>
        <family val="1"/>
      </rPr>
      <t>T</t>
    </r>
    <r>
      <rPr>
        <vertAlign val="subscript"/>
        <sz val="10"/>
        <rFont val="Cambria"/>
        <family val="1"/>
      </rPr>
      <t xml:space="preserve">r </t>
    </r>
    <r>
      <rPr>
        <sz val="10"/>
        <rFont val="ＭＳ Ｐゴシック"/>
        <family val="3"/>
        <charset val="128"/>
      </rPr>
      <t>[s]は、6 回目の処理から10回目の処理までの平均値とする。</t>
    </r>
    <rPh sb="7" eb="9">
      <t>タチアガ</t>
    </rPh>
    <rPh sb="10" eb="12">
      <t>セイノウ</t>
    </rPh>
    <rPh sb="12" eb="14">
      <t>シケン</t>
    </rPh>
    <rPh sb="95" eb="97">
      <t>サイダイ</t>
    </rPh>
    <rPh sb="197" eb="198">
      <t>カイ</t>
    </rPh>
    <rPh sb="406" eb="409">
      <t>ショウヒリョウ</t>
    </rPh>
    <rPh sb="417" eb="418">
      <t>カイ</t>
    </rPh>
    <rPh sb="516" eb="517">
      <t>1</t>
    </rPh>
    <phoneticPr fontId="3"/>
  </si>
  <si>
    <r>
      <rPr>
        <i/>
        <sz val="10"/>
        <rFont val="Cambria"/>
        <family val="1"/>
      </rPr>
      <t>θ</t>
    </r>
    <r>
      <rPr>
        <vertAlign val="subscript"/>
        <sz val="10"/>
        <rFont val="Cambria"/>
        <family val="1"/>
      </rPr>
      <t>t</t>
    </r>
    <r>
      <rPr>
        <vertAlign val="subscript"/>
        <sz val="10"/>
        <rFont val="ＭＳ Ｐゴシック"/>
        <family val="3"/>
        <charset val="128"/>
      </rPr>
      <t>　</t>
    </r>
    <r>
      <rPr>
        <sz val="10"/>
        <rFont val="Cambria"/>
        <family val="1"/>
      </rPr>
      <t>=</t>
    </r>
    <phoneticPr fontId="3"/>
  </si>
  <si>
    <r>
      <rPr>
        <i/>
        <sz val="10"/>
        <rFont val="Cambria"/>
        <family val="1"/>
      </rPr>
      <t xml:space="preserve"> θ</t>
    </r>
    <r>
      <rPr>
        <vertAlign val="subscript"/>
        <sz val="10"/>
        <rFont val="Cambria"/>
        <family val="1"/>
      </rPr>
      <t>t</t>
    </r>
    <r>
      <rPr>
        <vertAlign val="subscript"/>
        <sz val="10"/>
        <rFont val="ＭＳ Ｐゴシック"/>
        <family val="3"/>
        <charset val="128"/>
      </rPr>
      <t>　</t>
    </r>
    <r>
      <rPr>
        <sz val="10"/>
        <rFont val="ＭＳ Ｐゴシック"/>
        <family val="3"/>
        <charset val="128"/>
      </rPr>
      <t>平均値 =</t>
    </r>
    <rPh sb="4" eb="7">
      <t>ヘイキンチ</t>
    </rPh>
    <phoneticPr fontId="3"/>
  </si>
  <si>
    <r>
      <t>（m</t>
    </r>
    <r>
      <rPr>
        <vertAlign val="superscript"/>
        <sz val="9"/>
        <rFont val="ＭＳ Ｐゴシック"/>
        <family val="3"/>
        <charset val="128"/>
      </rPr>
      <t>3</t>
    </r>
    <r>
      <rPr>
        <sz val="9"/>
        <rFont val="ＭＳ Ｐゴシック"/>
        <family val="3"/>
        <charset val="128"/>
      </rPr>
      <t>）</t>
    </r>
    <phoneticPr fontId="3"/>
  </si>
  <si>
    <r>
      <rPr>
        <i/>
        <sz val="10"/>
        <rFont val="Cambria"/>
        <family val="1"/>
      </rPr>
      <t>Π</t>
    </r>
    <r>
      <rPr>
        <vertAlign val="subscript"/>
        <sz val="10"/>
        <rFont val="Cambria"/>
        <family val="1"/>
      </rPr>
      <t>s</t>
    </r>
    <r>
      <rPr>
        <sz val="10"/>
        <rFont val="Cambria"/>
        <family val="1"/>
      </rPr>
      <t xml:space="preserve"> </t>
    </r>
    <r>
      <rPr>
        <sz val="10"/>
        <rFont val="ＭＳ Ｐゴシック"/>
        <family val="3"/>
        <charset val="128"/>
      </rPr>
      <t>：</t>
    </r>
    <r>
      <rPr>
        <sz val="10"/>
        <rFont val="Cambria"/>
        <family val="1"/>
      </rPr>
      <t xml:space="preserve"> </t>
    </r>
    <r>
      <rPr>
        <sz val="10"/>
        <rFont val="ＭＳ Ｐゴシック"/>
        <family val="3"/>
        <charset val="128"/>
      </rPr>
      <t xml:space="preserve"> 温度</t>
    </r>
    <r>
      <rPr>
        <i/>
        <sz val="10"/>
        <rFont val="Cambria"/>
        <family val="1"/>
      </rPr>
      <t>θ</t>
    </r>
    <r>
      <rPr>
        <vertAlign val="subscript"/>
        <sz val="10"/>
        <rFont val="Cambria"/>
        <family val="1"/>
      </rPr>
      <t>G</t>
    </r>
    <r>
      <rPr>
        <sz val="10"/>
        <rFont val="ＭＳ Ｐゴシック"/>
        <family val="3"/>
        <charset val="128"/>
      </rPr>
      <t xml:space="preserve"> ℃における飽和水蒸気圧[kPa]</t>
    </r>
    <phoneticPr fontId="3"/>
  </si>
  <si>
    <r>
      <rPr>
        <i/>
        <sz val="10"/>
        <rFont val="Cambria"/>
        <family val="1"/>
      </rPr>
      <t>θ</t>
    </r>
    <r>
      <rPr>
        <vertAlign val="subscript"/>
        <sz val="10"/>
        <rFont val="Cambria"/>
        <family val="1"/>
      </rPr>
      <t xml:space="preserve">s </t>
    </r>
    <r>
      <rPr>
        <sz val="10"/>
        <rFont val="Cambria"/>
        <family val="1"/>
      </rPr>
      <t xml:space="preserve"> =</t>
    </r>
    <phoneticPr fontId="3"/>
  </si>
  <si>
    <r>
      <rPr>
        <i/>
        <sz val="10"/>
        <rFont val="Cambria"/>
        <family val="1"/>
      </rPr>
      <t>θ</t>
    </r>
    <r>
      <rPr>
        <vertAlign val="subscript"/>
        <sz val="10"/>
        <rFont val="Cambria"/>
        <family val="1"/>
      </rPr>
      <t xml:space="preserve">s </t>
    </r>
    <r>
      <rPr>
        <sz val="10"/>
        <rFont val="ＭＳ Ｐゴシック"/>
        <family val="3"/>
        <charset val="128"/>
      </rPr>
      <t>：</t>
    </r>
    <r>
      <rPr>
        <sz val="10"/>
        <rFont val="Century"/>
        <family val="1"/>
      </rPr>
      <t xml:space="preserve"> </t>
    </r>
    <r>
      <rPr>
        <sz val="10"/>
        <rFont val="ＭＳ Ｐゴシック"/>
        <family val="3"/>
        <charset val="128"/>
      </rPr>
      <t>仕上げすすぎタンクの水の初温 [℃]</t>
    </r>
    <phoneticPr fontId="3"/>
  </si>
  <si>
    <r>
      <rPr>
        <i/>
        <sz val="10"/>
        <rFont val="Cambria"/>
        <family val="1"/>
      </rPr>
      <t>Π</t>
    </r>
    <r>
      <rPr>
        <vertAlign val="subscript"/>
        <sz val="10"/>
        <rFont val="Cambria"/>
        <family val="1"/>
      </rPr>
      <t>s</t>
    </r>
    <r>
      <rPr>
        <sz val="10"/>
        <rFont val="Cambria"/>
        <family val="1"/>
      </rPr>
      <t xml:space="preserve"> </t>
    </r>
    <r>
      <rPr>
        <sz val="10"/>
        <rFont val="ＭＳ Ｐゴシック"/>
        <family val="3"/>
        <charset val="128"/>
      </rPr>
      <t>：</t>
    </r>
    <r>
      <rPr>
        <sz val="10"/>
        <rFont val="Cambria"/>
        <family val="1"/>
      </rPr>
      <t xml:space="preserve"> </t>
    </r>
    <r>
      <rPr>
        <sz val="10"/>
        <rFont val="ＭＳ Ｐゴシック"/>
        <family val="3"/>
        <charset val="128"/>
      </rPr>
      <t xml:space="preserve"> 温度</t>
    </r>
    <r>
      <rPr>
        <i/>
        <sz val="10"/>
        <rFont val="Cambria"/>
        <family val="1"/>
      </rPr>
      <t>θ</t>
    </r>
    <r>
      <rPr>
        <vertAlign val="subscript"/>
        <sz val="10"/>
        <rFont val="Cambria"/>
        <family val="1"/>
      </rPr>
      <t>G</t>
    </r>
    <r>
      <rPr>
        <sz val="10"/>
        <rFont val="ＭＳ Ｐゴシック"/>
        <family val="3"/>
        <charset val="128"/>
      </rPr>
      <t xml:space="preserve"> ℃における飽和水蒸気圧[kPa]</t>
    </r>
    <phoneticPr fontId="3"/>
  </si>
  <si>
    <r>
      <rPr>
        <i/>
        <sz val="10"/>
        <rFont val="Cambria"/>
        <family val="1"/>
      </rPr>
      <t>θ</t>
    </r>
    <r>
      <rPr>
        <vertAlign val="subscript"/>
        <sz val="10"/>
        <rFont val="Cambria"/>
        <family val="1"/>
      </rPr>
      <t xml:space="preserve">fw </t>
    </r>
    <r>
      <rPr>
        <sz val="10"/>
        <rFont val="ＭＳ Ｐゴシック"/>
        <family val="3"/>
        <charset val="128"/>
      </rPr>
      <t>：</t>
    </r>
    <r>
      <rPr>
        <sz val="10"/>
        <rFont val="Cambria"/>
        <family val="1"/>
      </rPr>
      <t xml:space="preserve"> </t>
    </r>
    <r>
      <rPr>
        <sz val="10"/>
        <rFont val="ＭＳ Ｐゴシック"/>
        <family val="3"/>
        <charset val="128"/>
      </rPr>
      <t>洗浄タンクの水の最終到達温度 [℃]</t>
    </r>
    <rPh sb="6" eb="8">
      <t>センジョウ</t>
    </rPh>
    <rPh sb="14" eb="16">
      <t>サイシュウ</t>
    </rPh>
    <rPh sb="16" eb="18">
      <t>トウタツ</t>
    </rPh>
    <rPh sb="18" eb="19">
      <t>オン</t>
    </rPh>
    <rPh sb="19" eb="20">
      <t>ド</t>
    </rPh>
    <phoneticPr fontId="3"/>
  </si>
  <si>
    <r>
      <rPr>
        <i/>
        <sz val="10"/>
        <rFont val="Cambria"/>
        <family val="1"/>
      </rPr>
      <t>θ</t>
    </r>
    <r>
      <rPr>
        <vertAlign val="subscript"/>
        <sz val="10"/>
        <rFont val="Cambria"/>
        <family val="1"/>
      </rPr>
      <t xml:space="preserve">s </t>
    </r>
    <r>
      <rPr>
        <sz val="10"/>
        <rFont val="ＭＳ Ｐゴシック"/>
        <family val="3"/>
        <charset val="128"/>
      </rPr>
      <t>：</t>
    </r>
    <r>
      <rPr>
        <sz val="10"/>
        <rFont val="Cambria"/>
        <family val="1"/>
      </rPr>
      <t xml:space="preserve"> </t>
    </r>
    <r>
      <rPr>
        <sz val="8"/>
        <rFont val="ＭＳ Ｐゴシック"/>
        <family val="3"/>
        <charset val="128"/>
      </rPr>
      <t>洗浄水入替え直前の仕上げすすぎタンクの水の初温 (℃)</t>
    </r>
    <rPh sb="7" eb="8">
      <t>スイ</t>
    </rPh>
    <phoneticPr fontId="3"/>
  </si>
  <si>
    <r>
      <t>P</t>
    </r>
    <r>
      <rPr>
        <vertAlign val="subscript"/>
        <sz val="10"/>
        <rFont val="Cambria"/>
        <family val="1"/>
      </rPr>
      <t>srG</t>
    </r>
    <r>
      <rPr>
        <i/>
        <sz val="10"/>
        <rFont val="Cambria"/>
        <family val="1"/>
      </rPr>
      <t xml:space="preserve"> =</t>
    </r>
    <phoneticPr fontId="3"/>
  </si>
  <si>
    <r>
      <rPr>
        <i/>
        <sz val="10"/>
        <rFont val="Cambria"/>
        <family val="1"/>
      </rPr>
      <t>θ</t>
    </r>
    <r>
      <rPr>
        <vertAlign val="subscript"/>
        <sz val="10"/>
        <rFont val="Cambria"/>
        <family val="1"/>
      </rPr>
      <t>s</t>
    </r>
    <r>
      <rPr>
        <sz val="10"/>
        <rFont val="Cambria"/>
        <family val="1"/>
      </rPr>
      <t xml:space="preserve"> =</t>
    </r>
    <phoneticPr fontId="3"/>
  </si>
  <si>
    <r>
      <t>θ</t>
    </r>
    <r>
      <rPr>
        <vertAlign val="subscript"/>
        <sz val="10"/>
        <rFont val="Cambria"/>
        <family val="1"/>
      </rPr>
      <t xml:space="preserve">fr </t>
    </r>
    <r>
      <rPr>
        <sz val="10"/>
        <rFont val="Cambria"/>
        <family val="1"/>
      </rPr>
      <t xml:space="preserve"> =</t>
    </r>
    <phoneticPr fontId="3"/>
  </si>
  <si>
    <r>
      <t>θ</t>
    </r>
    <r>
      <rPr>
        <vertAlign val="subscript"/>
        <sz val="10"/>
        <rFont val="Cambria"/>
        <family val="1"/>
      </rPr>
      <t xml:space="preserve">fw </t>
    </r>
    <r>
      <rPr>
        <sz val="10"/>
        <rFont val="Cambria"/>
        <family val="1"/>
      </rPr>
      <t xml:space="preserve"> =</t>
    </r>
    <phoneticPr fontId="3"/>
  </si>
  <si>
    <r>
      <t>W</t>
    </r>
    <r>
      <rPr>
        <vertAlign val="subscript"/>
        <sz val="10"/>
        <rFont val="Cambria"/>
        <family val="1"/>
      </rPr>
      <t>s</t>
    </r>
    <r>
      <rPr>
        <sz val="10"/>
        <rFont val="Cambria"/>
        <family val="1"/>
      </rPr>
      <t xml:space="preserve"> = </t>
    </r>
    <phoneticPr fontId="3"/>
  </si>
  <si>
    <r>
      <t>W</t>
    </r>
    <r>
      <rPr>
        <vertAlign val="subscript"/>
        <sz val="10"/>
        <rFont val="Cambria"/>
        <family val="1"/>
      </rPr>
      <t>r</t>
    </r>
    <r>
      <rPr>
        <sz val="10"/>
        <rFont val="Cambria"/>
        <family val="1"/>
      </rPr>
      <t xml:space="preserve"> = </t>
    </r>
    <phoneticPr fontId="3"/>
  </si>
  <si>
    <r>
      <t xml:space="preserve">C </t>
    </r>
    <r>
      <rPr>
        <sz val="10"/>
        <rFont val="Cambria"/>
        <family val="1"/>
      </rPr>
      <t xml:space="preserve">= </t>
    </r>
    <phoneticPr fontId="3"/>
  </si>
  <si>
    <r>
      <t>θ</t>
    </r>
    <r>
      <rPr>
        <vertAlign val="subscript"/>
        <sz val="10"/>
        <rFont val="Cambria"/>
        <family val="1"/>
      </rPr>
      <t>fr</t>
    </r>
    <r>
      <rPr>
        <sz val="10"/>
        <rFont val="Cambria"/>
        <family val="1"/>
      </rPr>
      <t xml:space="preserve"> =  </t>
    </r>
    <phoneticPr fontId="3"/>
  </si>
  <si>
    <r>
      <rPr>
        <i/>
        <sz val="10"/>
        <rFont val="Cambria"/>
        <family val="1"/>
      </rPr>
      <t>P</t>
    </r>
    <r>
      <rPr>
        <vertAlign val="subscript"/>
        <sz val="10"/>
        <rFont val="Cambria"/>
        <family val="1"/>
      </rPr>
      <t xml:space="preserve">iG </t>
    </r>
    <r>
      <rPr>
        <sz val="10"/>
        <rFont val="ＭＳ Ｐゴシック"/>
        <family val="3"/>
        <charset val="128"/>
      </rPr>
      <t>：</t>
    </r>
    <r>
      <rPr>
        <sz val="10"/>
        <rFont val="Cambria"/>
        <family val="1"/>
      </rPr>
      <t xml:space="preserve"> </t>
    </r>
    <r>
      <rPr>
        <sz val="10"/>
        <rFont val="ＭＳ Ｐゴシック"/>
        <family val="3"/>
        <charset val="128"/>
      </rPr>
      <t>待機時ガス消費量[kWh]</t>
    </r>
    <rPh sb="6" eb="8">
      <t>タイキ</t>
    </rPh>
    <rPh sb="8" eb="9">
      <t>ジ</t>
    </rPh>
    <rPh sb="11" eb="14">
      <t>ショウヒリョウ</t>
    </rPh>
    <phoneticPr fontId="3"/>
  </si>
  <si>
    <r>
      <rPr>
        <i/>
        <sz val="10"/>
        <rFont val="Cambria"/>
        <family val="1"/>
      </rPr>
      <t>Q</t>
    </r>
    <r>
      <rPr>
        <vertAlign val="subscript"/>
        <sz val="10"/>
        <rFont val="Cambria"/>
        <family val="1"/>
      </rPr>
      <t>iG</t>
    </r>
    <r>
      <rPr>
        <i/>
        <vertAlign val="subscript"/>
        <sz val="10"/>
        <rFont val="Cambria"/>
        <family val="1"/>
      </rPr>
      <t xml:space="preserve"> </t>
    </r>
    <r>
      <rPr>
        <sz val="10"/>
        <rFont val="ＭＳ Ｐゴシック"/>
        <family val="3"/>
        <charset val="128"/>
      </rPr>
      <t>：</t>
    </r>
    <r>
      <rPr>
        <sz val="10"/>
        <rFont val="Cambria"/>
        <family val="1"/>
      </rPr>
      <t xml:space="preserve"> </t>
    </r>
    <r>
      <rPr>
        <sz val="10"/>
        <rFont val="ＭＳ Ｐゴシック"/>
        <family val="3"/>
        <charset val="128"/>
      </rPr>
      <t>待機時ガス消費量[kWh/h]</t>
    </r>
    <rPh sb="11" eb="13">
      <t>ショウヒ</t>
    </rPh>
    <phoneticPr fontId="3"/>
  </si>
  <si>
    <r>
      <t>P</t>
    </r>
    <r>
      <rPr>
        <vertAlign val="subscript"/>
        <sz val="11"/>
        <rFont val="Cambria"/>
        <family val="1"/>
      </rPr>
      <t>iG</t>
    </r>
    <r>
      <rPr>
        <i/>
        <sz val="11"/>
        <rFont val="Cambria"/>
        <family val="1"/>
      </rPr>
      <t xml:space="preserve"> =</t>
    </r>
    <phoneticPr fontId="3"/>
  </si>
  <si>
    <r>
      <t>Q</t>
    </r>
    <r>
      <rPr>
        <vertAlign val="subscript"/>
        <sz val="10"/>
        <rFont val="Cambria"/>
        <family val="1"/>
      </rPr>
      <t xml:space="preserve">iG </t>
    </r>
    <r>
      <rPr>
        <sz val="10"/>
        <rFont val="Cambria"/>
        <family val="1"/>
      </rPr>
      <t>=</t>
    </r>
    <phoneticPr fontId="3"/>
  </si>
  <si>
    <r>
      <rPr>
        <i/>
        <sz val="14"/>
        <rFont val="Cambria"/>
        <family val="1"/>
      </rPr>
      <t>Q</t>
    </r>
    <r>
      <rPr>
        <vertAlign val="subscript"/>
        <sz val="14"/>
        <rFont val="Cambria"/>
        <family val="1"/>
      </rPr>
      <t>iG</t>
    </r>
    <r>
      <rPr>
        <vertAlign val="subscript"/>
        <sz val="10"/>
        <rFont val="Cambria"/>
        <family val="1"/>
      </rPr>
      <t xml:space="preserve"> </t>
    </r>
    <r>
      <rPr>
        <vertAlign val="subscript"/>
        <sz val="10"/>
        <rFont val="ＭＳ Ｐゴシック"/>
        <family val="3"/>
        <charset val="128"/>
      </rPr>
      <t>　</t>
    </r>
    <r>
      <rPr>
        <sz val="10"/>
        <rFont val="ＭＳ Ｐゴシック"/>
        <family val="3"/>
        <charset val="128"/>
      </rPr>
      <t>平均値 =</t>
    </r>
    <rPh sb="5" eb="8">
      <t>ヘイキンチ</t>
    </rPh>
    <phoneticPr fontId="3"/>
  </si>
  <si>
    <r>
      <rPr>
        <i/>
        <sz val="10"/>
        <rFont val="Cambria"/>
        <family val="1"/>
      </rPr>
      <t>T</t>
    </r>
    <r>
      <rPr>
        <vertAlign val="subscript"/>
        <sz val="10"/>
        <rFont val="Cambria"/>
        <family val="1"/>
      </rPr>
      <t>iG</t>
    </r>
    <r>
      <rPr>
        <sz val="10"/>
        <rFont val="ＭＳ Ｐゴシック"/>
        <family val="3"/>
        <charset val="128"/>
      </rPr>
      <t>：ガス消費量の実測時間[min]</t>
    </r>
    <rPh sb="6" eb="9">
      <t>ショウヒリョウ</t>
    </rPh>
    <rPh sb="10" eb="12">
      <t>ジッソク</t>
    </rPh>
    <rPh sb="12" eb="14">
      <t>ジカン</t>
    </rPh>
    <phoneticPr fontId="3"/>
  </si>
  <si>
    <r>
      <rPr>
        <i/>
        <sz val="10"/>
        <rFont val="Cambria"/>
        <family val="1"/>
      </rPr>
      <t>U</t>
    </r>
    <r>
      <rPr>
        <vertAlign val="subscript"/>
        <sz val="10"/>
        <rFont val="Cambria"/>
        <family val="1"/>
      </rPr>
      <t>G</t>
    </r>
    <r>
      <rPr>
        <sz val="10"/>
        <rFont val="ＭＳ Ｐゴシック"/>
        <family val="3"/>
        <charset val="128"/>
      </rPr>
      <t>： 実測ガス流量[m</t>
    </r>
    <r>
      <rPr>
        <vertAlign val="superscript"/>
        <sz val="10"/>
        <rFont val="ＭＳ Ｐゴシック"/>
        <family val="3"/>
        <charset val="128"/>
      </rPr>
      <t>3</t>
    </r>
    <r>
      <rPr>
        <sz val="10"/>
        <rFont val="ＭＳ Ｐゴシック"/>
        <family val="3"/>
        <charset val="128"/>
      </rPr>
      <t xml:space="preserve">] </t>
    </r>
    <phoneticPr fontId="3"/>
  </si>
  <si>
    <r>
      <rPr>
        <i/>
        <sz val="10"/>
        <rFont val="Cambria"/>
        <family val="1"/>
      </rPr>
      <t>J</t>
    </r>
    <r>
      <rPr>
        <vertAlign val="subscript"/>
        <sz val="10"/>
        <rFont val="Cambria"/>
        <family val="1"/>
      </rPr>
      <t>G</t>
    </r>
    <r>
      <rPr>
        <sz val="10"/>
        <rFont val="ＭＳ Ｐゴシック"/>
        <family val="3"/>
        <charset val="128"/>
      </rPr>
      <t>：</t>
    </r>
    <r>
      <rPr>
        <vertAlign val="subscript"/>
        <sz val="10"/>
        <rFont val="Cambria"/>
        <family val="1"/>
      </rPr>
      <t xml:space="preserve"> </t>
    </r>
    <r>
      <rPr>
        <sz val="10"/>
        <rFont val="ＭＳ Ｐゴシック"/>
        <family val="3"/>
        <charset val="128"/>
      </rPr>
      <t>使用ガスの総発熱量[kJ/m</t>
    </r>
    <r>
      <rPr>
        <vertAlign val="superscript"/>
        <sz val="10"/>
        <rFont val="ＭＳ Ｐゴシック"/>
        <family val="3"/>
        <charset val="128"/>
      </rPr>
      <t>3</t>
    </r>
    <r>
      <rPr>
        <sz val="10"/>
        <rFont val="ＭＳ Ｐゴシック"/>
        <family val="3"/>
        <charset val="128"/>
      </rPr>
      <t>N]</t>
    </r>
    <phoneticPr fontId="3"/>
  </si>
  <si>
    <r>
      <rPr>
        <i/>
        <sz val="10"/>
        <rFont val="Cambria"/>
        <family val="1"/>
      </rPr>
      <t>θ</t>
    </r>
    <r>
      <rPr>
        <vertAlign val="subscript"/>
        <sz val="10"/>
        <rFont val="Cambria"/>
        <family val="1"/>
      </rPr>
      <t>G</t>
    </r>
    <r>
      <rPr>
        <sz val="10"/>
        <rFont val="ＭＳ Ｐゴシック"/>
        <family val="3"/>
        <charset val="128"/>
      </rPr>
      <t>：</t>
    </r>
    <r>
      <rPr>
        <sz val="10"/>
        <rFont val="Cambria"/>
        <family val="1"/>
      </rPr>
      <t xml:space="preserve"> </t>
    </r>
    <r>
      <rPr>
        <sz val="10"/>
        <rFont val="ＭＳ Ｐゴシック"/>
        <family val="3"/>
        <charset val="128"/>
      </rPr>
      <t>測定時のガスメータ内のガス温度[℃]</t>
    </r>
    <phoneticPr fontId="3"/>
  </si>
  <si>
    <r>
      <rPr>
        <i/>
        <sz val="10"/>
        <rFont val="Cambria"/>
        <family val="1"/>
      </rPr>
      <t>Π</t>
    </r>
    <r>
      <rPr>
        <vertAlign val="subscript"/>
        <sz val="10"/>
        <rFont val="Cambria"/>
        <family val="1"/>
      </rPr>
      <t>r</t>
    </r>
    <r>
      <rPr>
        <sz val="10"/>
        <rFont val="Cambria"/>
        <family val="1"/>
      </rPr>
      <t xml:space="preserve"> </t>
    </r>
    <r>
      <rPr>
        <sz val="10"/>
        <rFont val="ＭＳ Ｐゴシック"/>
        <family val="3"/>
        <charset val="128"/>
      </rPr>
      <t>：</t>
    </r>
    <r>
      <rPr>
        <sz val="10"/>
        <rFont val="Cambria"/>
        <family val="1"/>
      </rPr>
      <t xml:space="preserve"> </t>
    </r>
    <r>
      <rPr>
        <sz val="10"/>
        <rFont val="ＭＳ Ｐゴシック"/>
        <family val="3"/>
        <charset val="128"/>
      </rPr>
      <t>測定時の大気圧[kPa]</t>
    </r>
    <phoneticPr fontId="3"/>
  </si>
  <si>
    <r>
      <rPr>
        <i/>
        <sz val="10"/>
        <rFont val="Cambria"/>
        <family val="1"/>
      </rPr>
      <t>Π</t>
    </r>
    <r>
      <rPr>
        <vertAlign val="subscript"/>
        <sz val="10"/>
        <rFont val="Cambria"/>
        <family val="1"/>
      </rPr>
      <t>G</t>
    </r>
    <r>
      <rPr>
        <sz val="10"/>
        <rFont val="Cambria"/>
        <family val="1"/>
      </rPr>
      <t xml:space="preserve"> </t>
    </r>
    <r>
      <rPr>
        <sz val="10"/>
        <rFont val="ＭＳ Ｐゴシック"/>
        <family val="3"/>
        <charset val="128"/>
      </rPr>
      <t>：</t>
    </r>
    <r>
      <rPr>
        <sz val="10"/>
        <rFont val="Cambria"/>
        <family val="1"/>
      </rPr>
      <t xml:space="preserve"> </t>
    </r>
    <r>
      <rPr>
        <sz val="10"/>
        <rFont val="ＭＳ Ｐゴシック"/>
        <family val="3"/>
        <charset val="128"/>
      </rPr>
      <t>測定時のガスメータ内のガス圧力[kPa]</t>
    </r>
    <phoneticPr fontId="3"/>
  </si>
  <si>
    <r>
      <rPr>
        <i/>
        <sz val="10"/>
        <rFont val="Cambria"/>
        <family val="1"/>
      </rPr>
      <t>Π</t>
    </r>
    <r>
      <rPr>
        <vertAlign val="subscript"/>
        <sz val="10"/>
        <rFont val="Cambria"/>
        <family val="1"/>
      </rPr>
      <t>s</t>
    </r>
    <r>
      <rPr>
        <sz val="10"/>
        <rFont val="Cambria"/>
        <family val="1"/>
      </rPr>
      <t xml:space="preserve"> </t>
    </r>
    <r>
      <rPr>
        <sz val="10"/>
        <rFont val="ＭＳ Ｐゴシック"/>
        <family val="3"/>
        <charset val="128"/>
      </rPr>
      <t>：</t>
    </r>
    <r>
      <rPr>
        <sz val="10"/>
        <rFont val="Cambria"/>
        <family val="1"/>
      </rPr>
      <t xml:space="preserve">  </t>
    </r>
    <r>
      <rPr>
        <sz val="10"/>
        <rFont val="ＭＳ Ｐゴシック"/>
        <family val="3"/>
        <charset val="128"/>
      </rPr>
      <t>温度</t>
    </r>
    <r>
      <rPr>
        <i/>
        <sz val="10"/>
        <rFont val="Cambria"/>
        <family val="1"/>
      </rPr>
      <t>θ</t>
    </r>
    <r>
      <rPr>
        <vertAlign val="subscript"/>
        <sz val="10"/>
        <rFont val="Cambria"/>
        <family val="1"/>
      </rPr>
      <t>G</t>
    </r>
    <r>
      <rPr>
        <sz val="10"/>
        <rFont val="Cambria"/>
        <family val="1"/>
      </rPr>
      <t xml:space="preserve"> </t>
    </r>
    <r>
      <rPr>
        <sz val="10"/>
        <rFont val="ＭＳ Ｐゴシック"/>
        <family val="3"/>
        <charset val="128"/>
      </rPr>
      <t>℃における飽和水蒸気圧[kPa]</t>
    </r>
    <phoneticPr fontId="3"/>
  </si>
  <si>
    <r>
      <rPr>
        <i/>
        <sz val="10"/>
        <rFont val="Cambria"/>
        <family val="1"/>
      </rPr>
      <t>T</t>
    </r>
    <r>
      <rPr>
        <vertAlign val="subscript"/>
        <sz val="10"/>
        <rFont val="Cambria"/>
        <family val="1"/>
      </rPr>
      <t>iG</t>
    </r>
    <r>
      <rPr>
        <sz val="10"/>
        <rFont val="Cambria"/>
        <family val="1"/>
      </rPr>
      <t>=</t>
    </r>
    <phoneticPr fontId="3"/>
  </si>
  <si>
    <r>
      <rPr>
        <i/>
        <sz val="10"/>
        <rFont val="Cambria"/>
        <family val="1"/>
      </rPr>
      <t>J</t>
    </r>
    <r>
      <rPr>
        <vertAlign val="subscript"/>
        <sz val="10"/>
        <rFont val="Cambria"/>
        <family val="1"/>
      </rPr>
      <t>G</t>
    </r>
    <r>
      <rPr>
        <sz val="10"/>
        <rFont val="Cambria"/>
        <family val="1"/>
      </rPr>
      <t>=</t>
    </r>
    <phoneticPr fontId="3"/>
  </si>
  <si>
    <r>
      <rPr>
        <i/>
        <sz val="10"/>
        <rFont val="Cambria"/>
        <family val="1"/>
      </rPr>
      <t>θ</t>
    </r>
    <r>
      <rPr>
        <vertAlign val="subscript"/>
        <sz val="10"/>
        <rFont val="Cambria"/>
        <family val="1"/>
      </rPr>
      <t>G</t>
    </r>
    <r>
      <rPr>
        <sz val="10"/>
        <rFont val="Cambria"/>
        <family val="1"/>
      </rPr>
      <t>=</t>
    </r>
    <phoneticPr fontId="3"/>
  </si>
  <si>
    <r>
      <rPr>
        <i/>
        <sz val="10"/>
        <rFont val="Cambria"/>
        <family val="1"/>
      </rPr>
      <t>Π</t>
    </r>
    <r>
      <rPr>
        <vertAlign val="subscript"/>
        <sz val="10"/>
        <rFont val="Cambria"/>
        <family val="1"/>
      </rPr>
      <t>r</t>
    </r>
    <r>
      <rPr>
        <sz val="10"/>
        <rFont val="Cambria"/>
        <family val="1"/>
      </rPr>
      <t xml:space="preserve"> =</t>
    </r>
    <phoneticPr fontId="3"/>
  </si>
  <si>
    <r>
      <rPr>
        <i/>
        <sz val="10"/>
        <rFont val="Cambria"/>
        <family val="1"/>
      </rPr>
      <t>Π</t>
    </r>
    <r>
      <rPr>
        <vertAlign val="subscript"/>
        <sz val="10"/>
        <rFont val="Cambria"/>
        <family val="1"/>
      </rPr>
      <t>G</t>
    </r>
    <r>
      <rPr>
        <sz val="10"/>
        <rFont val="Cambria"/>
        <family val="1"/>
      </rPr>
      <t>=</t>
    </r>
    <phoneticPr fontId="3"/>
  </si>
  <si>
    <r>
      <rPr>
        <i/>
        <sz val="10"/>
        <rFont val="Cambria"/>
        <family val="1"/>
      </rPr>
      <t>Π</t>
    </r>
    <r>
      <rPr>
        <vertAlign val="subscript"/>
        <sz val="10"/>
        <rFont val="Cambria"/>
        <family val="1"/>
      </rPr>
      <t>s</t>
    </r>
    <r>
      <rPr>
        <sz val="10"/>
        <rFont val="Cambria"/>
        <family val="1"/>
      </rPr>
      <t>=</t>
    </r>
    <phoneticPr fontId="3"/>
  </si>
  <si>
    <r>
      <t>（m</t>
    </r>
    <r>
      <rPr>
        <vertAlign val="superscript"/>
        <sz val="9"/>
        <rFont val="ＭＳ Ｐゴシック"/>
        <family val="3"/>
        <charset val="128"/>
      </rPr>
      <t>3</t>
    </r>
    <r>
      <rPr>
        <sz val="9"/>
        <rFont val="ＭＳ Ｐゴシック"/>
        <family val="3"/>
        <charset val="128"/>
      </rPr>
      <t>）</t>
    </r>
    <phoneticPr fontId="3"/>
  </si>
  <si>
    <r>
      <t>洗浄タンクの貯湯量を立上り時給湯（給水）量</t>
    </r>
    <r>
      <rPr>
        <i/>
        <sz val="10"/>
        <rFont val="Cambria"/>
        <family val="1"/>
      </rPr>
      <t>W</t>
    </r>
    <r>
      <rPr>
        <vertAlign val="subscript"/>
        <sz val="10"/>
        <rFont val="Cambria"/>
        <family val="1"/>
      </rPr>
      <t>s</t>
    </r>
    <r>
      <rPr>
        <vertAlign val="subscript"/>
        <sz val="10"/>
        <rFont val="Century"/>
        <family val="1"/>
      </rPr>
      <t xml:space="preserve"> </t>
    </r>
    <r>
      <rPr>
        <sz val="10"/>
        <rFont val="Century"/>
        <family val="1"/>
      </rPr>
      <t>[</t>
    </r>
    <r>
      <rPr>
        <sz val="10"/>
        <rFont val="ＭＳ Ｐゴシック"/>
        <family val="3"/>
        <charset val="128"/>
      </rPr>
      <t>ℓ/回]　とする。</t>
    </r>
    <rPh sb="0" eb="2">
      <t>センジョウ</t>
    </rPh>
    <rPh sb="6" eb="7">
      <t>チョ</t>
    </rPh>
    <rPh sb="7" eb="8">
      <t>ユ</t>
    </rPh>
    <rPh sb="8" eb="9">
      <t>リョウ</t>
    </rPh>
    <rPh sb="10" eb="12">
      <t>タチアガ</t>
    </rPh>
    <rPh sb="13" eb="14">
      <t>ジ</t>
    </rPh>
    <rPh sb="17" eb="19">
      <t>キュウスイ</t>
    </rPh>
    <phoneticPr fontId="3"/>
  </si>
  <si>
    <r>
      <t>製造者の表示する標準給湯量を処理時給湯（給水）量</t>
    </r>
    <r>
      <rPr>
        <i/>
        <sz val="10"/>
        <rFont val="Cambria"/>
        <family val="1"/>
      </rPr>
      <t>W</t>
    </r>
    <r>
      <rPr>
        <vertAlign val="subscript"/>
        <sz val="10"/>
        <rFont val="Cambria"/>
        <family val="1"/>
      </rPr>
      <t>c</t>
    </r>
    <r>
      <rPr>
        <vertAlign val="subscript"/>
        <sz val="10"/>
        <rFont val="ＭＳ Ｐゴシック"/>
        <family val="3"/>
        <charset val="128"/>
      </rPr>
      <t>　</t>
    </r>
    <r>
      <rPr>
        <sz val="10"/>
        <rFont val="Century"/>
        <family val="1"/>
      </rPr>
      <t>[</t>
    </r>
    <r>
      <rPr>
        <sz val="10"/>
        <rFont val="ＭＳ Ｐゴシック"/>
        <family val="3"/>
        <charset val="128"/>
      </rPr>
      <t>ℓ/ﾗｯｸ]とする。</t>
    </r>
    <rPh sb="0" eb="3">
      <t>セイゾウシャ</t>
    </rPh>
    <rPh sb="4" eb="6">
      <t>ヒョウジ</t>
    </rPh>
    <rPh sb="8" eb="10">
      <t>ヒョウジュン</t>
    </rPh>
    <rPh sb="10" eb="12">
      <t>キュウトウ</t>
    </rPh>
    <rPh sb="12" eb="13">
      <t>リョウ</t>
    </rPh>
    <rPh sb="14" eb="16">
      <t>ショリ</t>
    </rPh>
    <rPh sb="16" eb="17">
      <t>ジ</t>
    </rPh>
    <rPh sb="17" eb="19">
      <t>キュウトウ</t>
    </rPh>
    <rPh sb="20" eb="22">
      <t>キュウスイ</t>
    </rPh>
    <rPh sb="23" eb="24">
      <t>リョウ</t>
    </rPh>
    <phoneticPr fontId="3"/>
  </si>
  <si>
    <r>
      <rPr>
        <i/>
        <sz val="10"/>
        <rFont val="Cambria"/>
        <family val="1"/>
      </rPr>
      <t>Π</t>
    </r>
    <r>
      <rPr>
        <vertAlign val="subscript"/>
        <sz val="10"/>
        <rFont val="Cambria"/>
        <family val="1"/>
      </rPr>
      <t>s</t>
    </r>
    <r>
      <rPr>
        <sz val="10"/>
        <rFont val="Cambria"/>
        <family val="1"/>
      </rPr>
      <t xml:space="preserve"> </t>
    </r>
    <r>
      <rPr>
        <sz val="10"/>
        <rFont val="ＭＳ Ｐゴシック"/>
        <family val="3"/>
        <charset val="128"/>
      </rPr>
      <t>：</t>
    </r>
    <r>
      <rPr>
        <sz val="10"/>
        <rFont val="Cambria"/>
        <family val="1"/>
      </rPr>
      <t xml:space="preserve"> </t>
    </r>
    <r>
      <rPr>
        <sz val="10"/>
        <rFont val="ＭＳ Ｐゴシック"/>
        <family val="3"/>
        <charset val="128"/>
      </rPr>
      <t xml:space="preserve"> 温度</t>
    </r>
    <r>
      <rPr>
        <i/>
        <sz val="10"/>
        <rFont val="Cambria"/>
        <family val="1"/>
      </rPr>
      <t>θ</t>
    </r>
    <r>
      <rPr>
        <vertAlign val="subscript"/>
        <sz val="10"/>
        <rFont val="Cambria"/>
        <family val="1"/>
      </rPr>
      <t>G</t>
    </r>
    <r>
      <rPr>
        <sz val="10"/>
        <rFont val="ＭＳ Ｐゴシック"/>
        <family val="3"/>
        <charset val="128"/>
      </rPr>
      <t xml:space="preserve"> ℃における飽和水蒸気圧[kPa]</t>
    </r>
    <phoneticPr fontId="3"/>
  </si>
  <si>
    <r>
      <rPr>
        <i/>
        <sz val="10"/>
        <rFont val="Cambria"/>
        <family val="1"/>
      </rPr>
      <t>θ</t>
    </r>
    <r>
      <rPr>
        <vertAlign val="subscript"/>
        <sz val="10"/>
        <rFont val="Cambria"/>
        <family val="1"/>
      </rPr>
      <t>fr</t>
    </r>
    <r>
      <rPr>
        <sz val="10"/>
        <rFont val="Cambria"/>
        <family val="1"/>
      </rPr>
      <t xml:space="preserve"> </t>
    </r>
    <r>
      <rPr>
        <sz val="10"/>
        <rFont val="ＭＳ Ｐゴシック"/>
        <family val="3"/>
        <charset val="128"/>
      </rPr>
      <t>：仕上げすすぎタンクの最終到達温度[℃]</t>
    </r>
    <rPh sb="5" eb="7">
      <t>シア</t>
    </rPh>
    <rPh sb="15" eb="17">
      <t>サイシュウ</t>
    </rPh>
    <rPh sb="17" eb="19">
      <t>トウタツ</t>
    </rPh>
    <phoneticPr fontId="3"/>
  </si>
  <si>
    <r>
      <rPr>
        <i/>
        <sz val="10"/>
        <rFont val="Cambria"/>
        <family val="1"/>
      </rPr>
      <t>T</t>
    </r>
    <r>
      <rPr>
        <vertAlign val="subscript"/>
        <sz val="10"/>
        <rFont val="Cambria"/>
        <family val="1"/>
      </rPr>
      <t xml:space="preserve">c </t>
    </r>
    <r>
      <rPr>
        <sz val="10"/>
        <rFont val="ＭＳ Ｐゴシック"/>
        <family val="3"/>
        <charset val="128"/>
      </rPr>
      <t>：処理に要した時間[s/回]</t>
    </r>
    <phoneticPr fontId="3"/>
  </si>
  <si>
    <r>
      <t>洗浄水入替え時のガス消費量ガス消費量</t>
    </r>
    <r>
      <rPr>
        <i/>
        <sz val="10"/>
        <rFont val="Cambria"/>
        <family val="1"/>
      </rPr>
      <t>P</t>
    </r>
    <r>
      <rPr>
        <vertAlign val="subscript"/>
        <sz val="10"/>
        <rFont val="Cambria"/>
        <family val="1"/>
      </rPr>
      <t>srG</t>
    </r>
    <r>
      <rPr>
        <sz val="10"/>
        <rFont val="ＭＳ Ｐゴシック"/>
        <family val="3"/>
        <charset val="128"/>
      </rPr>
      <t>は、次式にて算出する。</t>
    </r>
    <rPh sb="15" eb="18">
      <t>ショウヒリョウ</t>
    </rPh>
    <rPh sb="24" eb="26">
      <t>ジシキ</t>
    </rPh>
    <rPh sb="28" eb="30">
      <t>サンシュツ</t>
    </rPh>
    <phoneticPr fontId="3"/>
  </si>
  <si>
    <r>
      <t>待機時のガス消費量</t>
    </r>
    <r>
      <rPr>
        <i/>
        <sz val="10"/>
        <rFont val="Cambria"/>
        <family val="1"/>
      </rPr>
      <t>P</t>
    </r>
    <r>
      <rPr>
        <vertAlign val="subscript"/>
        <sz val="10"/>
        <rFont val="Cambria"/>
        <family val="1"/>
      </rPr>
      <t>iG</t>
    </r>
    <r>
      <rPr>
        <sz val="10"/>
        <rFont val="ＭＳ Ｐゴシック"/>
        <family val="3"/>
        <charset val="128"/>
      </rPr>
      <t>は、次式にて算出する。</t>
    </r>
    <rPh sb="6" eb="9">
      <t>ショウヒリョウ</t>
    </rPh>
    <rPh sb="14" eb="16">
      <t>ジシキ</t>
    </rPh>
    <rPh sb="18" eb="20">
      <t>サンシュツ</t>
    </rPh>
    <phoneticPr fontId="3"/>
  </si>
  <si>
    <r>
      <rPr>
        <i/>
        <sz val="10"/>
        <rFont val="Cambria"/>
        <family val="1"/>
      </rPr>
      <t>T</t>
    </r>
    <r>
      <rPr>
        <vertAlign val="subscript"/>
        <sz val="10"/>
        <rFont val="Cambria"/>
        <family val="1"/>
      </rPr>
      <t>s</t>
    </r>
    <r>
      <rPr>
        <sz val="10"/>
        <rFont val="Cambria"/>
        <family val="1"/>
      </rPr>
      <t xml:space="preserve"> </t>
    </r>
    <r>
      <rPr>
        <sz val="10"/>
        <rFont val="ＭＳ Ｐゴシック"/>
        <family val="3"/>
        <charset val="128"/>
      </rPr>
      <t>平均値  =</t>
    </r>
    <rPh sb="3" eb="6">
      <t>ヘイキンチ</t>
    </rPh>
    <phoneticPr fontId="3"/>
  </si>
  <si>
    <r>
      <t>T</t>
    </r>
    <r>
      <rPr>
        <vertAlign val="subscript"/>
        <sz val="14"/>
        <rFont val="Cambria"/>
        <family val="1"/>
      </rPr>
      <t>s</t>
    </r>
    <r>
      <rPr>
        <vertAlign val="subscript"/>
        <sz val="10"/>
        <rFont val="Cambria"/>
        <family val="1"/>
      </rPr>
      <t xml:space="preserve"> </t>
    </r>
    <r>
      <rPr>
        <sz val="10"/>
        <rFont val="Cambria"/>
        <family val="1"/>
      </rPr>
      <t xml:space="preserve"> =</t>
    </r>
    <phoneticPr fontId="3"/>
  </si>
  <si>
    <r>
      <rPr>
        <b/>
        <i/>
        <sz val="12"/>
        <rFont val="Cambria"/>
        <family val="1"/>
      </rPr>
      <t>T</t>
    </r>
    <r>
      <rPr>
        <b/>
        <vertAlign val="subscript"/>
        <sz val="12"/>
        <rFont val="Cambria"/>
        <family val="1"/>
      </rPr>
      <t>s</t>
    </r>
    <r>
      <rPr>
        <b/>
        <sz val="12"/>
        <rFont val="Cambria"/>
        <family val="1"/>
      </rPr>
      <t xml:space="preserve"> </t>
    </r>
    <r>
      <rPr>
        <b/>
        <sz val="12"/>
        <rFont val="ＭＳ Ｐゴシック"/>
        <family val="3"/>
        <charset val="128"/>
      </rPr>
      <t>：立上り性能[min]</t>
    </r>
    <phoneticPr fontId="3"/>
  </si>
  <si>
    <r>
      <t>T</t>
    </r>
    <r>
      <rPr>
        <vertAlign val="subscript"/>
        <sz val="14"/>
        <rFont val="Cambria"/>
        <family val="1"/>
      </rPr>
      <t>s</t>
    </r>
    <r>
      <rPr>
        <vertAlign val="subscript"/>
        <sz val="10"/>
        <rFont val="Cambria"/>
        <family val="1"/>
      </rPr>
      <t xml:space="preserve"> </t>
    </r>
    <r>
      <rPr>
        <sz val="10"/>
        <rFont val="Cambria"/>
        <family val="1"/>
      </rPr>
      <t xml:space="preserve"> =</t>
    </r>
    <phoneticPr fontId="3"/>
  </si>
  <si>
    <r>
      <rPr>
        <i/>
        <sz val="10"/>
        <rFont val="Cambria"/>
        <family val="1"/>
      </rPr>
      <t>n</t>
    </r>
    <r>
      <rPr>
        <vertAlign val="subscript"/>
        <sz val="10"/>
        <rFont val="Cambria"/>
        <family val="1"/>
      </rPr>
      <t xml:space="preserve">s </t>
    </r>
    <r>
      <rPr>
        <sz val="10"/>
        <rFont val="ＭＳ Ｐゴシック"/>
        <family val="3"/>
        <charset val="128"/>
      </rPr>
      <t>： 立上り回数[回/日]　標準値は1回/日</t>
    </r>
    <rPh sb="16" eb="19">
      <t>ヒョウジュンチ</t>
    </rPh>
    <rPh sb="21" eb="22">
      <t>カイ</t>
    </rPh>
    <rPh sb="23" eb="24">
      <t>ニチ</t>
    </rPh>
    <phoneticPr fontId="3"/>
  </si>
  <si>
    <r>
      <rPr>
        <i/>
        <sz val="10"/>
        <rFont val="Cambria"/>
        <family val="1"/>
      </rPr>
      <t>n</t>
    </r>
    <r>
      <rPr>
        <vertAlign val="subscript"/>
        <sz val="10"/>
        <rFont val="Cambria"/>
        <family val="1"/>
      </rPr>
      <t xml:space="preserve">sr </t>
    </r>
    <r>
      <rPr>
        <sz val="10"/>
        <rFont val="ＭＳ Ｐゴシック"/>
        <family val="3"/>
        <charset val="128"/>
      </rPr>
      <t>：</t>
    </r>
    <r>
      <rPr>
        <sz val="10"/>
        <rFont val="Cambria"/>
        <family val="1"/>
      </rPr>
      <t xml:space="preserve"> </t>
    </r>
    <r>
      <rPr>
        <sz val="10"/>
        <rFont val="ＭＳ Ｐゴシック"/>
        <family val="3"/>
        <charset val="128"/>
      </rPr>
      <t>洗浄水入替え回数[回/日]  標準値は1回/日</t>
    </r>
    <rPh sb="8" eb="9">
      <t>スイ</t>
    </rPh>
    <phoneticPr fontId="3"/>
  </si>
  <si>
    <r>
      <rPr>
        <i/>
        <sz val="10"/>
        <rFont val="Cambria"/>
        <family val="1"/>
      </rPr>
      <t>n</t>
    </r>
    <r>
      <rPr>
        <vertAlign val="subscript"/>
        <sz val="10"/>
        <rFont val="Cambria"/>
        <family val="1"/>
      </rPr>
      <t xml:space="preserve">sr </t>
    </r>
    <r>
      <rPr>
        <sz val="10"/>
        <rFont val="ＭＳ Ｐゴシック"/>
        <family val="3"/>
        <charset val="128"/>
      </rPr>
      <t>： 洗浄水入替え回数[回/日]  標準値は1回/日</t>
    </r>
    <rPh sb="8" eb="9">
      <t>スイ</t>
    </rPh>
    <phoneticPr fontId="3"/>
  </si>
  <si>
    <t>（選択してください）</t>
    <rPh sb="1" eb="3">
      <t>センタク</t>
    </rPh>
    <phoneticPr fontId="3"/>
  </si>
  <si>
    <r>
      <t>T</t>
    </r>
    <r>
      <rPr>
        <vertAlign val="subscript"/>
        <sz val="10"/>
        <rFont val="Cambria"/>
        <family val="1"/>
      </rPr>
      <t xml:space="preserve">s </t>
    </r>
    <r>
      <rPr>
        <sz val="10"/>
        <rFont val="Cambria"/>
        <family val="1"/>
      </rPr>
      <t xml:space="preserve"> =</t>
    </r>
    <phoneticPr fontId="3"/>
  </si>
  <si>
    <r>
      <rPr>
        <i/>
        <sz val="10"/>
        <rFont val="Symbol"/>
        <family val="1"/>
        <charset val="2"/>
      </rPr>
      <t>q</t>
    </r>
    <r>
      <rPr>
        <vertAlign val="subscript"/>
        <sz val="10"/>
        <rFont val="Century"/>
        <family val="1"/>
      </rPr>
      <t>hH</t>
    </r>
    <r>
      <rPr>
        <sz val="10"/>
        <rFont val="ＭＳ Ｐゴシック"/>
        <family val="3"/>
        <charset val="128"/>
      </rPr>
      <t xml:space="preserve"> ：給湯温度[℃]</t>
    </r>
    <phoneticPr fontId="3"/>
  </si>
  <si>
    <r>
      <rPr>
        <i/>
        <sz val="10"/>
        <rFont val="Cambria"/>
        <family val="1"/>
      </rPr>
      <t>P</t>
    </r>
    <r>
      <rPr>
        <vertAlign val="subscript"/>
        <sz val="10"/>
        <rFont val="Cambria"/>
        <family val="1"/>
      </rPr>
      <t>sE</t>
    </r>
    <r>
      <rPr>
        <sz val="10"/>
        <rFont val="Cambria"/>
        <family val="1"/>
      </rPr>
      <t xml:space="preserve"> </t>
    </r>
    <r>
      <rPr>
        <sz val="10"/>
        <rFont val="ＭＳ Ｐゴシック"/>
        <family val="3"/>
        <charset val="128"/>
      </rPr>
      <t>：待機状態に達した時間までの消費電力量[kWh/回]</t>
    </r>
    <rPh sb="5" eb="7">
      <t>タイキ</t>
    </rPh>
    <rPh sb="7" eb="9">
      <t>ジョウタイ</t>
    </rPh>
    <phoneticPr fontId="3"/>
  </si>
  <si>
    <r>
      <rPr>
        <i/>
        <sz val="10"/>
        <rFont val="Cambria"/>
        <family val="1"/>
      </rPr>
      <t>θ</t>
    </r>
    <r>
      <rPr>
        <vertAlign val="subscript"/>
        <sz val="10"/>
        <rFont val="Cambria"/>
        <family val="1"/>
      </rPr>
      <t>hH</t>
    </r>
    <r>
      <rPr>
        <sz val="10"/>
        <rFont val="Cambria"/>
        <family val="1"/>
      </rPr>
      <t xml:space="preserve"> </t>
    </r>
    <r>
      <rPr>
        <sz val="10"/>
        <rFont val="ＭＳ Ｐゴシック"/>
        <family val="3"/>
        <charset val="128"/>
      </rPr>
      <t>：給湯温度[℃]</t>
    </r>
    <phoneticPr fontId="3"/>
  </si>
  <si>
    <r>
      <rPr>
        <i/>
        <sz val="10"/>
        <rFont val="Cambria"/>
        <family val="1"/>
      </rPr>
      <t>θ</t>
    </r>
    <r>
      <rPr>
        <vertAlign val="subscript"/>
        <sz val="10"/>
        <rFont val="Cambria"/>
        <family val="1"/>
      </rPr>
      <t>hC</t>
    </r>
    <r>
      <rPr>
        <sz val="10"/>
        <rFont val="Cambria"/>
        <family val="1"/>
      </rPr>
      <t xml:space="preserve"> </t>
    </r>
    <r>
      <rPr>
        <sz val="10"/>
        <rFont val="ＭＳ Ｐゴシック"/>
        <family val="3"/>
        <charset val="128"/>
      </rPr>
      <t>：給水温度[℃]</t>
    </r>
    <rPh sb="6" eb="7">
      <t>スイ</t>
    </rPh>
    <phoneticPr fontId="3"/>
  </si>
  <si>
    <t>削除ＮＧ</t>
    <rPh sb="0" eb="2">
      <t>サクジョ</t>
    </rPh>
    <phoneticPr fontId="3"/>
  </si>
  <si>
    <t>ガス消費量の許容差</t>
    <rPh sb="2" eb="4">
      <t>ショウヒ</t>
    </rPh>
    <rPh sb="4" eb="5">
      <t>リョウ</t>
    </rPh>
    <rPh sb="6" eb="8">
      <t>キョヨウ</t>
    </rPh>
    <rPh sb="8" eb="9">
      <t>サ</t>
    </rPh>
    <phoneticPr fontId="3"/>
  </si>
  <si>
    <t>④日あたり</t>
    <rPh sb="1" eb="2">
      <t>ヒ</t>
    </rPh>
    <phoneticPr fontId="3"/>
  </si>
  <si>
    <t>1.定格エネルギー消費量</t>
  </si>
  <si>
    <t>5.エネルギー消費量</t>
    <phoneticPr fontId="3"/>
  </si>
  <si>
    <r>
      <rPr>
        <i/>
        <sz val="10"/>
        <rFont val="Cambria"/>
        <family val="1"/>
      </rPr>
      <t>θ</t>
    </r>
    <r>
      <rPr>
        <vertAlign val="subscript"/>
        <sz val="10"/>
        <rFont val="Cambria"/>
        <family val="1"/>
      </rPr>
      <t xml:space="preserve">fr </t>
    </r>
    <r>
      <rPr>
        <sz val="10"/>
        <rFont val="ＭＳ Ｐゴシック"/>
        <family val="3"/>
        <charset val="128"/>
      </rPr>
      <t>：</t>
    </r>
    <r>
      <rPr>
        <sz val="10"/>
        <rFont val="Cambria"/>
        <family val="1"/>
      </rPr>
      <t xml:space="preserve"> </t>
    </r>
    <r>
      <rPr>
        <sz val="10"/>
        <rFont val="ＭＳ Ｐゴシック"/>
        <family val="3"/>
        <charset val="128"/>
      </rPr>
      <t>すすぎタンクの最終到達温度温度=</t>
    </r>
    <r>
      <rPr>
        <i/>
        <sz val="10"/>
        <rFont val="Cambria"/>
        <family val="1"/>
      </rPr>
      <t>θ</t>
    </r>
    <r>
      <rPr>
        <vertAlign val="subscript"/>
        <sz val="10"/>
        <rFont val="ＭＳ Ｐゴシック"/>
        <family val="3"/>
        <charset val="128"/>
      </rPr>
      <t xml:space="preserve">ｔ </t>
    </r>
    <r>
      <rPr>
        <sz val="10"/>
        <rFont val="Century"/>
        <family val="1"/>
      </rPr>
      <t>[</t>
    </r>
    <r>
      <rPr>
        <sz val="10"/>
        <rFont val="ＭＳ Ｐゴシック"/>
        <family val="3"/>
        <charset val="128"/>
      </rPr>
      <t>℃</t>
    </r>
    <r>
      <rPr>
        <sz val="10"/>
        <rFont val="Century"/>
        <family val="1"/>
      </rPr>
      <t>]</t>
    </r>
    <rPh sb="13" eb="15">
      <t>サイシュウ</t>
    </rPh>
    <rPh sb="15" eb="17">
      <t>トウタツ</t>
    </rPh>
    <rPh sb="17" eb="18">
      <t>オン</t>
    </rPh>
    <rPh sb="18" eb="19">
      <t>ド</t>
    </rPh>
    <rPh sb="19" eb="21">
      <t>オンド</t>
    </rPh>
    <phoneticPr fontId="3"/>
  </si>
  <si>
    <r>
      <rPr>
        <i/>
        <sz val="10"/>
        <rFont val="Cambria"/>
        <family val="1"/>
      </rPr>
      <t>θ</t>
    </r>
    <r>
      <rPr>
        <vertAlign val="subscript"/>
        <sz val="10"/>
        <rFont val="Cambria"/>
        <family val="1"/>
      </rPr>
      <t xml:space="preserve">fr </t>
    </r>
    <r>
      <rPr>
        <sz val="10"/>
        <rFont val="ＭＳ Ｐゴシック"/>
        <family val="3"/>
        <charset val="128"/>
      </rPr>
      <t>：</t>
    </r>
    <r>
      <rPr>
        <sz val="10"/>
        <rFont val="Cambria"/>
        <family val="1"/>
      </rPr>
      <t xml:space="preserve"> </t>
    </r>
    <r>
      <rPr>
        <sz val="10"/>
        <rFont val="ＭＳ Ｐゴシック"/>
        <family val="3"/>
        <charset val="128"/>
      </rPr>
      <t>仕上げすすぎタンクの水の最終到達温度 [℃]</t>
    </r>
    <rPh sb="18" eb="20">
      <t>サイシュウ</t>
    </rPh>
    <rPh sb="20" eb="22">
      <t>トウタツ</t>
    </rPh>
    <rPh sb="22" eb="23">
      <t>オン</t>
    </rPh>
    <rPh sb="23" eb="24">
      <t>ド</t>
    </rPh>
    <phoneticPr fontId="3"/>
  </si>
  <si>
    <t>ただし、電気を仕上げすすぎタンクの加熱用熱源として
使用しない場合の処理時消費電力は、</t>
    <phoneticPr fontId="3"/>
  </si>
  <si>
    <t xml:space="preserve">6.給水量
　または
　給湯量
</t>
    <rPh sb="2" eb="4">
      <t>キュウスイ</t>
    </rPh>
    <rPh sb="4" eb="5">
      <t>リョウ</t>
    </rPh>
    <phoneticPr fontId="3"/>
  </si>
  <si>
    <t>④日あたり消費給水量または給湯量</t>
    <rPh sb="1" eb="2">
      <t>ヒ</t>
    </rPh>
    <rPh sb="5" eb="7">
      <t>ショウヒ</t>
    </rPh>
    <rPh sb="7" eb="9">
      <t>キュウスイ</t>
    </rPh>
    <rPh sb="9" eb="10">
      <t>リョウ</t>
    </rPh>
    <rPh sb="13" eb="15">
      <t>キュウトウ</t>
    </rPh>
    <rPh sb="15" eb="16">
      <t>リョウ</t>
    </rPh>
    <phoneticPr fontId="3"/>
  </si>
  <si>
    <r>
      <rPr>
        <i/>
        <sz val="10"/>
        <rFont val="Cambria"/>
        <family val="1"/>
      </rPr>
      <t>θ</t>
    </r>
    <r>
      <rPr>
        <vertAlign val="subscript"/>
        <sz val="10"/>
        <rFont val="Cambria"/>
        <family val="1"/>
      </rPr>
      <t xml:space="preserve">s </t>
    </r>
    <r>
      <rPr>
        <sz val="10"/>
        <rFont val="ＭＳ Ｐゴシック"/>
        <family val="3"/>
        <charset val="128"/>
      </rPr>
      <t>：</t>
    </r>
    <r>
      <rPr>
        <sz val="10"/>
        <rFont val="Cambria"/>
        <family val="1"/>
      </rPr>
      <t xml:space="preserve"> </t>
    </r>
    <r>
      <rPr>
        <sz val="10"/>
        <rFont val="ＭＳ Ｐゴシック"/>
        <family val="3"/>
        <charset val="128"/>
      </rPr>
      <t>洗浄水入替え直前の仕上げすすぎﾀﾝｸの水の初温</t>
    </r>
    <r>
      <rPr>
        <sz val="10"/>
        <rFont val="Cambria"/>
        <family val="1"/>
      </rPr>
      <t>[</t>
    </r>
    <r>
      <rPr>
        <sz val="10"/>
        <rFont val="ＭＳ Ｐゴシック"/>
        <family val="3"/>
        <charset val="128"/>
      </rPr>
      <t>℃</t>
    </r>
    <r>
      <rPr>
        <sz val="10"/>
        <rFont val="Cambria"/>
        <family val="1"/>
      </rPr>
      <t>]</t>
    </r>
    <rPh sb="7" eb="8">
      <t>スイ</t>
    </rPh>
    <phoneticPr fontId="3"/>
  </si>
  <si>
    <r>
      <rPr>
        <i/>
        <sz val="10"/>
        <rFont val="Cambria"/>
        <family val="1"/>
      </rPr>
      <t>θ</t>
    </r>
    <r>
      <rPr>
        <vertAlign val="subscript"/>
        <sz val="10"/>
        <rFont val="Cambria"/>
        <family val="1"/>
      </rPr>
      <t xml:space="preserve">hH </t>
    </r>
    <r>
      <rPr>
        <sz val="10"/>
        <rFont val="Cambria"/>
        <family val="1"/>
      </rPr>
      <t>=</t>
    </r>
    <phoneticPr fontId="3"/>
  </si>
  <si>
    <r>
      <t>θ</t>
    </r>
    <r>
      <rPr>
        <vertAlign val="subscript"/>
        <sz val="10"/>
        <rFont val="Cambria"/>
        <family val="1"/>
      </rPr>
      <t xml:space="preserve">fr </t>
    </r>
    <r>
      <rPr>
        <sz val="10"/>
        <rFont val="Cambria"/>
        <family val="1"/>
      </rPr>
      <t>=</t>
    </r>
    <phoneticPr fontId="3"/>
  </si>
  <si>
    <r>
      <rPr>
        <i/>
        <sz val="10"/>
        <rFont val="Cambria"/>
        <family val="1"/>
      </rPr>
      <t>θ</t>
    </r>
    <r>
      <rPr>
        <vertAlign val="subscript"/>
        <sz val="10"/>
        <rFont val="Cambria"/>
        <family val="1"/>
      </rPr>
      <t xml:space="preserve">s </t>
    </r>
    <r>
      <rPr>
        <sz val="10"/>
        <rFont val="ＭＳ Ｐゴシック"/>
        <family val="3"/>
        <charset val="128"/>
      </rPr>
      <t>：</t>
    </r>
    <r>
      <rPr>
        <sz val="10"/>
        <rFont val="Cambria"/>
        <family val="1"/>
      </rPr>
      <t xml:space="preserve"> </t>
    </r>
    <r>
      <rPr>
        <sz val="10"/>
        <rFont val="ＭＳ Ｐゴシック"/>
        <family val="3"/>
        <charset val="128"/>
      </rPr>
      <t>仕上げすすぎタンクの水の初温 [℃]</t>
    </r>
    <phoneticPr fontId="3"/>
  </si>
  <si>
    <r>
      <t>θ</t>
    </r>
    <r>
      <rPr>
        <vertAlign val="subscript"/>
        <sz val="10"/>
        <rFont val="Cambria"/>
        <family val="1"/>
      </rPr>
      <t xml:space="preserve">fr </t>
    </r>
    <r>
      <rPr>
        <sz val="10"/>
        <rFont val="Cambria"/>
        <family val="1"/>
      </rPr>
      <t xml:space="preserve"> =</t>
    </r>
    <phoneticPr fontId="3"/>
  </si>
  <si>
    <r>
      <t>θ</t>
    </r>
    <r>
      <rPr>
        <vertAlign val="subscript"/>
        <sz val="10"/>
        <rFont val="Cambria"/>
        <family val="1"/>
      </rPr>
      <t xml:space="preserve">fw </t>
    </r>
    <r>
      <rPr>
        <sz val="10"/>
        <rFont val="Cambria"/>
        <family val="1"/>
      </rPr>
      <t xml:space="preserve"> =</t>
    </r>
    <phoneticPr fontId="3"/>
  </si>
  <si>
    <r>
      <t>W</t>
    </r>
    <r>
      <rPr>
        <vertAlign val="subscript"/>
        <sz val="10"/>
        <rFont val="Cambria"/>
        <family val="1"/>
      </rPr>
      <t>s</t>
    </r>
    <r>
      <rPr>
        <sz val="10"/>
        <rFont val="Cambria"/>
        <family val="1"/>
      </rPr>
      <t xml:space="preserve"> = </t>
    </r>
    <phoneticPr fontId="3"/>
  </si>
  <si>
    <t>[流量計の選択]</t>
    <rPh sb="1" eb="4">
      <t>リュウリョウケイ</t>
    </rPh>
    <rPh sb="5" eb="7">
      <t>センタク</t>
    </rPh>
    <phoneticPr fontId="3"/>
  </si>
  <si>
    <r>
      <t>乾式ガス流量計を用いて測定する場合は</t>
    </r>
    <r>
      <rPr>
        <i/>
        <sz val="10"/>
        <rFont val="Cambria"/>
        <family val="1"/>
      </rPr>
      <t>Π</t>
    </r>
    <r>
      <rPr>
        <vertAlign val="subscript"/>
        <sz val="10"/>
        <rFont val="Cambria"/>
        <family val="1"/>
      </rPr>
      <t>s</t>
    </r>
    <r>
      <rPr>
        <sz val="10"/>
        <rFont val="Cambria"/>
        <family val="1"/>
      </rPr>
      <t xml:space="preserve"> </t>
    </r>
    <r>
      <rPr>
        <sz val="10"/>
        <rFont val="ＭＳ Ｐゴシック"/>
        <family val="3"/>
        <charset val="128"/>
      </rPr>
      <t xml:space="preserve"> = 0とする。</t>
    </r>
    <phoneticPr fontId="3"/>
  </si>
  <si>
    <r>
      <t>湿式ガス流量計を用いて測定する場合は、</t>
    </r>
    <r>
      <rPr>
        <i/>
        <sz val="10"/>
        <rFont val="Cambria"/>
        <family val="1"/>
      </rPr>
      <t>Π</t>
    </r>
    <r>
      <rPr>
        <vertAlign val="subscript"/>
        <sz val="10"/>
        <rFont val="Cambria"/>
        <family val="1"/>
      </rPr>
      <t>s</t>
    </r>
    <r>
      <rPr>
        <sz val="10"/>
        <rFont val="Cambria"/>
        <family val="1"/>
      </rPr>
      <t xml:space="preserve"> </t>
    </r>
    <r>
      <rPr>
        <sz val="10"/>
        <rFont val="ＭＳ Ｐゴシック"/>
        <family val="3"/>
        <charset val="128"/>
      </rPr>
      <t>を以下の式から算出する。</t>
    </r>
    <phoneticPr fontId="3"/>
  </si>
  <si>
    <r>
      <t>　試験機器の最大ガス消費量と定格エネルギー消費量（ガス）の差</t>
    </r>
    <r>
      <rPr>
        <i/>
        <sz val="10"/>
        <rFont val="Cambria"/>
        <family val="1"/>
      </rPr>
      <t>ε</t>
    </r>
    <r>
      <rPr>
        <vertAlign val="subscript"/>
        <sz val="10"/>
        <rFont val="Cambria"/>
        <family val="1"/>
      </rPr>
      <t>pG</t>
    </r>
    <r>
      <rPr>
        <sz val="10"/>
        <rFont val="ＭＳ Ｐゴシック"/>
        <family val="3"/>
        <charset val="128"/>
      </rPr>
      <t>[%] がガス消費量の許容差に適合するように、定格エネルギー消費量（ガス）</t>
    </r>
    <r>
      <rPr>
        <i/>
        <sz val="10"/>
        <rFont val="Cambria"/>
        <family val="1"/>
      </rPr>
      <t>p</t>
    </r>
    <r>
      <rPr>
        <vertAlign val="subscript"/>
        <sz val="10"/>
        <rFont val="Cambria"/>
        <family val="1"/>
      </rPr>
      <t>rG</t>
    </r>
    <r>
      <rPr>
        <sz val="10"/>
        <rFont val="ＭＳ Ｐゴシック"/>
        <family val="3"/>
        <charset val="128"/>
      </rPr>
      <t>[kW] を定める。
　なお、ガスおよび電気など複数のエネルギー源を消費する試験機器の場合には、それぞれ個別に定格エネルギー消費量を定める。</t>
    </r>
    <rPh sb="10" eb="13">
      <t>ショウヒリョウ</t>
    </rPh>
    <rPh sb="23" eb="24">
      <t>リョウ</t>
    </rPh>
    <rPh sb="42" eb="43">
      <t>リョウ</t>
    </rPh>
    <rPh sb="63" eb="65">
      <t>ショウヒ</t>
    </rPh>
    <rPh sb="65" eb="66">
      <t>リョウ</t>
    </rPh>
    <phoneticPr fontId="3"/>
  </si>
  <si>
    <t>【ガス】</t>
    <phoneticPr fontId="3"/>
  </si>
  <si>
    <t>【電気】</t>
    <rPh sb="1" eb="3">
      <t>デンキ</t>
    </rPh>
    <phoneticPr fontId="3"/>
  </si>
  <si>
    <t>[給湯接続の場合]</t>
    <rPh sb="1" eb="3">
      <t>キュウトウ</t>
    </rPh>
    <rPh sb="3" eb="5">
      <t>セツゾク</t>
    </rPh>
    <rPh sb="6" eb="8">
      <t>バアイ</t>
    </rPh>
    <phoneticPr fontId="3"/>
  </si>
  <si>
    <t>[給水接続の場合]</t>
    <rPh sb="1" eb="3">
      <t>キュウスイ</t>
    </rPh>
    <rPh sb="3" eb="5">
      <t>セツゾク</t>
    </rPh>
    <rPh sb="6" eb="8">
      <t>バアイ</t>
    </rPh>
    <phoneticPr fontId="3"/>
  </si>
  <si>
    <r>
      <rPr>
        <i/>
        <sz val="10"/>
        <rFont val="Cambria"/>
        <family val="1"/>
      </rPr>
      <t>P</t>
    </r>
    <r>
      <rPr>
        <vertAlign val="subscript"/>
        <sz val="10"/>
        <rFont val="Cambria"/>
        <family val="1"/>
      </rPr>
      <t>sG</t>
    </r>
    <r>
      <rPr>
        <i/>
        <sz val="10"/>
        <rFont val="Cambria"/>
        <family val="1"/>
      </rPr>
      <t xml:space="preserve"> </t>
    </r>
    <r>
      <rPr>
        <sz val="10"/>
        <rFont val="ＭＳ Ｐゴシック"/>
        <family val="3"/>
        <charset val="128"/>
      </rPr>
      <t>：待機状態に達した時間までのガス消費量[kWh/回]</t>
    </r>
    <phoneticPr fontId="3"/>
  </si>
  <si>
    <r>
      <t>θ</t>
    </r>
    <r>
      <rPr>
        <vertAlign val="subscript"/>
        <sz val="10"/>
        <rFont val="Cambria"/>
        <family val="1"/>
      </rPr>
      <t xml:space="preserve">hH </t>
    </r>
    <r>
      <rPr>
        <sz val="10"/>
        <rFont val="Cambria"/>
        <family val="1"/>
      </rPr>
      <t>(</t>
    </r>
    <r>
      <rPr>
        <i/>
        <sz val="10"/>
        <rFont val="Cambria"/>
        <family val="1"/>
      </rPr>
      <t>θ</t>
    </r>
    <r>
      <rPr>
        <vertAlign val="subscript"/>
        <sz val="10"/>
        <rFont val="Cambria"/>
        <family val="1"/>
      </rPr>
      <t>hc</t>
    </r>
    <r>
      <rPr>
        <sz val="10"/>
        <rFont val="Cambria"/>
        <family val="1"/>
      </rPr>
      <t>)  =</t>
    </r>
    <phoneticPr fontId="3"/>
  </si>
  <si>
    <r>
      <rPr>
        <i/>
        <sz val="10"/>
        <rFont val="Cambria"/>
        <family val="1"/>
      </rPr>
      <t>θ</t>
    </r>
    <r>
      <rPr>
        <vertAlign val="subscript"/>
        <sz val="10"/>
        <rFont val="Cambria"/>
        <family val="1"/>
      </rPr>
      <t>hH</t>
    </r>
    <r>
      <rPr>
        <sz val="10"/>
        <rFont val="ＭＳ Ｐゴシック"/>
        <family val="3"/>
        <charset val="128"/>
      </rPr>
      <t>：</t>
    </r>
    <r>
      <rPr>
        <sz val="10"/>
        <rFont val="Cambria"/>
        <family val="1"/>
      </rPr>
      <t xml:space="preserve">  </t>
    </r>
    <r>
      <rPr>
        <sz val="10"/>
        <rFont val="ＭＳ Ｐゴシック"/>
        <family val="3"/>
        <charset val="128"/>
      </rPr>
      <t>給湯温度[℃]、</t>
    </r>
    <r>
      <rPr>
        <i/>
        <sz val="10"/>
        <rFont val="Cambria"/>
        <family val="1"/>
      </rPr>
      <t>θ</t>
    </r>
    <r>
      <rPr>
        <vertAlign val="subscript"/>
        <sz val="10"/>
        <rFont val="Cambria"/>
        <family val="1"/>
      </rPr>
      <t>hc</t>
    </r>
    <r>
      <rPr>
        <sz val="10"/>
        <rFont val="ＭＳ Ｐゴシック"/>
        <family val="3"/>
        <charset val="128"/>
      </rPr>
      <t>：給水温度[℃]</t>
    </r>
    <rPh sb="8" eb="10">
      <t>オンド</t>
    </rPh>
    <rPh sb="18" eb="20">
      <t>キュウスイ</t>
    </rPh>
    <rPh sb="20" eb="22">
      <t>オンド</t>
    </rPh>
    <phoneticPr fontId="3"/>
  </si>
  <si>
    <r>
      <t>θ</t>
    </r>
    <r>
      <rPr>
        <vertAlign val="subscript"/>
        <sz val="10"/>
        <rFont val="Cambria"/>
        <family val="1"/>
      </rPr>
      <t xml:space="preserve">hH </t>
    </r>
    <r>
      <rPr>
        <sz val="10"/>
        <rFont val="Cambria"/>
        <family val="1"/>
      </rPr>
      <t>(</t>
    </r>
    <r>
      <rPr>
        <i/>
        <sz val="10"/>
        <rFont val="Cambria"/>
        <family val="1"/>
      </rPr>
      <t>θ</t>
    </r>
    <r>
      <rPr>
        <vertAlign val="subscript"/>
        <sz val="10"/>
        <rFont val="Cambria"/>
        <family val="1"/>
      </rPr>
      <t>hc</t>
    </r>
    <r>
      <rPr>
        <sz val="10"/>
        <rFont val="Cambria"/>
        <family val="1"/>
      </rPr>
      <t xml:space="preserve">)  </t>
    </r>
    <r>
      <rPr>
        <sz val="10"/>
        <rFont val="ＭＳ Ｐ明朝"/>
        <family val="1"/>
        <charset val="128"/>
      </rPr>
      <t>平均値</t>
    </r>
    <r>
      <rPr>
        <sz val="10"/>
        <rFont val="Cambria"/>
        <family val="1"/>
      </rPr>
      <t xml:space="preserve"> =</t>
    </r>
    <rPh sb="11" eb="14">
      <t>ヘイキンチ</t>
    </rPh>
    <phoneticPr fontId="3"/>
  </si>
  <si>
    <t>[電動機]</t>
    <rPh sb="1" eb="4">
      <t>デンドウキ</t>
    </rPh>
    <phoneticPr fontId="3"/>
  </si>
  <si>
    <t>[電熱装置]</t>
    <rPh sb="1" eb="3">
      <t>デンネツ</t>
    </rPh>
    <rPh sb="3" eb="5">
      <t>ソウチ</t>
    </rPh>
    <phoneticPr fontId="3"/>
  </si>
  <si>
    <r>
      <rPr>
        <i/>
        <sz val="10"/>
        <rFont val="Cambria"/>
        <family val="1"/>
      </rPr>
      <t>ε</t>
    </r>
    <r>
      <rPr>
        <vertAlign val="subscript"/>
        <sz val="10"/>
        <rFont val="Cambria"/>
        <family val="1"/>
      </rPr>
      <t>p</t>
    </r>
    <r>
      <rPr>
        <sz val="10"/>
        <rFont val="Cambria"/>
        <family val="1"/>
      </rPr>
      <t xml:space="preserve"> =</t>
    </r>
    <phoneticPr fontId="3"/>
  </si>
  <si>
    <r>
      <rPr>
        <i/>
        <sz val="10"/>
        <rFont val="Cambria"/>
        <family val="1"/>
      </rPr>
      <t>T</t>
    </r>
    <r>
      <rPr>
        <vertAlign val="subscript"/>
        <sz val="10"/>
        <rFont val="Cambria"/>
        <family val="1"/>
      </rPr>
      <t>2</t>
    </r>
    <r>
      <rPr>
        <sz val="10"/>
        <rFont val="Cambria"/>
        <family val="1"/>
      </rPr>
      <t xml:space="preserve"> </t>
    </r>
    <r>
      <rPr>
        <sz val="10"/>
        <rFont val="ＭＳ Ｐゴシック"/>
        <family val="3"/>
        <charset val="128"/>
      </rPr>
      <t>：洗浄タンクが60 ℃以上の満水に達した時間[min]</t>
    </r>
    <phoneticPr fontId="3"/>
  </si>
  <si>
    <r>
      <rPr>
        <i/>
        <sz val="10"/>
        <rFont val="Cambria"/>
        <family val="1"/>
      </rPr>
      <t>θ</t>
    </r>
    <r>
      <rPr>
        <vertAlign val="subscript"/>
        <sz val="10"/>
        <rFont val="Cambria"/>
        <family val="1"/>
      </rPr>
      <t xml:space="preserve">hC </t>
    </r>
    <r>
      <rPr>
        <sz val="10"/>
        <rFont val="Cambria"/>
        <family val="1"/>
      </rPr>
      <t>=</t>
    </r>
    <phoneticPr fontId="3"/>
  </si>
  <si>
    <r>
      <t>　</t>
    </r>
    <r>
      <rPr>
        <i/>
        <sz val="10"/>
        <rFont val="Cambria"/>
        <family val="1"/>
      </rPr>
      <t>W</t>
    </r>
    <r>
      <rPr>
        <vertAlign val="subscript"/>
        <sz val="10"/>
        <rFont val="Cambria"/>
        <family val="1"/>
      </rPr>
      <t>s</t>
    </r>
    <r>
      <rPr>
        <sz val="10"/>
        <rFont val="Cambria"/>
        <family val="1"/>
      </rPr>
      <t xml:space="preserve"> </t>
    </r>
    <r>
      <rPr>
        <sz val="10"/>
        <rFont val="ＭＳ Ｐゴシック"/>
        <family val="3"/>
        <charset val="128"/>
      </rPr>
      <t>：</t>
    </r>
    <r>
      <rPr>
        <sz val="10"/>
        <rFont val="Cambria"/>
        <family val="1"/>
      </rPr>
      <t xml:space="preserve"> </t>
    </r>
    <r>
      <rPr>
        <sz val="10"/>
        <rFont val="ＭＳ Ｐゴシック"/>
        <family val="3"/>
        <charset val="128"/>
      </rPr>
      <t>立上り時給湯（給水）量[ℓ/回]</t>
    </r>
    <rPh sb="13" eb="15">
      <t>キュウスイ</t>
    </rPh>
    <phoneticPr fontId="3"/>
  </si>
  <si>
    <r>
      <t>　</t>
    </r>
    <r>
      <rPr>
        <i/>
        <sz val="10"/>
        <rFont val="Cambria"/>
        <family val="1"/>
      </rPr>
      <t>W</t>
    </r>
    <r>
      <rPr>
        <vertAlign val="subscript"/>
        <sz val="10"/>
        <rFont val="Cambria"/>
        <family val="1"/>
      </rPr>
      <t>c</t>
    </r>
    <r>
      <rPr>
        <sz val="10"/>
        <rFont val="Cambria"/>
        <family val="1"/>
      </rPr>
      <t xml:space="preserve"> </t>
    </r>
    <r>
      <rPr>
        <sz val="10"/>
        <rFont val="ＭＳ Ｐゴシック"/>
        <family val="3"/>
        <charset val="128"/>
      </rPr>
      <t>：</t>
    </r>
    <r>
      <rPr>
        <sz val="10"/>
        <rFont val="Cambria"/>
        <family val="1"/>
      </rPr>
      <t xml:space="preserve"> </t>
    </r>
    <r>
      <rPr>
        <sz val="10"/>
        <rFont val="ＭＳ Ｐゴシック"/>
        <family val="3"/>
        <charset val="128"/>
      </rPr>
      <t>処理時給湯（給水）量[ℓ/ﾗｯｸ]</t>
    </r>
    <rPh sb="6" eb="8">
      <t>ショリ</t>
    </rPh>
    <rPh sb="8" eb="9">
      <t>ジ</t>
    </rPh>
    <rPh sb="9" eb="11">
      <t>キュウトウ</t>
    </rPh>
    <rPh sb="12" eb="14">
      <t>キュウスイ</t>
    </rPh>
    <rPh sb="15" eb="16">
      <t>リョウ</t>
    </rPh>
    <phoneticPr fontId="3"/>
  </si>
  <si>
    <t>性能測定結果</t>
    <rPh sb="0" eb="2">
      <t>セイノウ</t>
    </rPh>
    <rPh sb="2" eb="4">
      <t>ソクテイ</t>
    </rPh>
    <rPh sb="4" eb="6">
      <t>ケッカ</t>
    </rPh>
    <phoneticPr fontId="3"/>
  </si>
  <si>
    <t>室温(℃)</t>
    <phoneticPr fontId="3"/>
  </si>
  <si>
    <r>
      <rPr>
        <i/>
        <sz val="10"/>
        <rFont val="Cambria"/>
        <family val="1"/>
      </rPr>
      <t>Q</t>
    </r>
    <r>
      <rPr>
        <vertAlign val="subscript"/>
        <sz val="10"/>
        <rFont val="Cambria"/>
        <family val="1"/>
      </rPr>
      <t>sE</t>
    </r>
    <r>
      <rPr>
        <sz val="10"/>
        <rFont val="Cambria"/>
        <family val="1"/>
      </rPr>
      <t xml:space="preserve"> </t>
    </r>
    <r>
      <rPr>
        <sz val="10"/>
        <rFont val="ＭＳ Ｐゴシック"/>
        <family val="3"/>
        <charset val="128"/>
      </rPr>
      <t>：</t>
    </r>
    <r>
      <rPr>
        <sz val="10"/>
        <rFont val="Cambria"/>
        <family val="1"/>
      </rPr>
      <t xml:space="preserve"> </t>
    </r>
    <r>
      <rPr>
        <sz val="10"/>
        <rFont val="ＭＳ Ｐゴシック"/>
        <family val="3"/>
        <charset val="128"/>
      </rPr>
      <t>立上り時消費電力量[kWh/回]</t>
    </r>
    <rPh sb="10" eb="12">
      <t>ショウヒ</t>
    </rPh>
    <rPh sb="12" eb="14">
      <t>デンリョク</t>
    </rPh>
    <rPh sb="14" eb="15">
      <t>リョウ</t>
    </rPh>
    <rPh sb="20" eb="21">
      <t>カイ</t>
    </rPh>
    <phoneticPr fontId="3"/>
  </si>
  <si>
    <r>
      <rPr>
        <i/>
        <sz val="10"/>
        <rFont val="Cambria"/>
        <family val="1"/>
      </rPr>
      <t>P</t>
    </r>
    <r>
      <rPr>
        <vertAlign val="subscript"/>
        <sz val="10"/>
        <rFont val="Cambria"/>
        <family val="1"/>
      </rPr>
      <t xml:space="preserve">sE </t>
    </r>
    <r>
      <rPr>
        <sz val="10"/>
        <rFont val="ＭＳ Ｐゴシック"/>
        <family val="3"/>
        <charset val="128"/>
      </rPr>
      <t>：</t>
    </r>
    <r>
      <rPr>
        <sz val="10"/>
        <rFont val="Cambria"/>
        <family val="1"/>
      </rPr>
      <t xml:space="preserve"> </t>
    </r>
    <r>
      <rPr>
        <sz val="10"/>
        <rFont val="ＭＳ Ｐゴシック"/>
        <family val="3"/>
        <charset val="128"/>
      </rPr>
      <t>消費電力量</t>
    </r>
    <r>
      <rPr>
        <sz val="10"/>
        <rFont val="Century"/>
        <family val="1"/>
      </rPr>
      <t>[</t>
    </r>
    <r>
      <rPr>
        <sz val="10"/>
        <rFont val="ＭＳ Ｐゴシック"/>
        <family val="3"/>
        <charset val="128"/>
      </rPr>
      <t>kWh/回]</t>
    </r>
    <rPh sb="10" eb="11">
      <t>リョウ</t>
    </rPh>
    <phoneticPr fontId="3"/>
  </si>
  <si>
    <r>
      <rPr>
        <i/>
        <sz val="10"/>
        <rFont val="Cambria"/>
        <family val="1"/>
      </rPr>
      <t>Q</t>
    </r>
    <r>
      <rPr>
        <vertAlign val="subscript"/>
        <sz val="10"/>
        <rFont val="Cambria"/>
        <family val="1"/>
      </rPr>
      <t xml:space="preserve">srE </t>
    </r>
    <r>
      <rPr>
        <sz val="10"/>
        <rFont val="Cambria"/>
        <family val="1"/>
      </rPr>
      <t xml:space="preserve">: </t>
    </r>
    <r>
      <rPr>
        <sz val="10"/>
        <rFont val="ＭＳ Ｐゴシック"/>
        <family val="3"/>
        <charset val="128"/>
      </rPr>
      <t>洗浄水入替え時消費電力量[kWh/回]</t>
    </r>
    <rPh sb="9" eb="10">
      <t>スイ</t>
    </rPh>
    <rPh sb="18" eb="19">
      <t>リョウ</t>
    </rPh>
    <rPh sb="24" eb="25">
      <t>カイ</t>
    </rPh>
    <phoneticPr fontId="3"/>
  </si>
  <si>
    <r>
      <rPr>
        <i/>
        <sz val="10"/>
        <rFont val="Cambria"/>
        <family val="1"/>
      </rPr>
      <t>P</t>
    </r>
    <r>
      <rPr>
        <vertAlign val="subscript"/>
        <sz val="10"/>
        <rFont val="Cambria"/>
        <family val="1"/>
      </rPr>
      <t xml:space="preserve">srE </t>
    </r>
    <r>
      <rPr>
        <sz val="10"/>
        <rFont val="ＭＳ Ｐゴシック"/>
        <family val="3"/>
        <charset val="128"/>
      </rPr>
      <t>：</t>
    </r>
    <r>
      <rPr>
        <sz val="10"/>
        <rFont val="Cambria"/>
        <family val="1"/>
      </rPr>
      <t xml:space="preserve"> </t>
    </r>
    <r>
      <rPr>
        <sz val="10"/>
        <rFont val="ＭＳ Ｐゴシック"/>
        <family val="3"/>
        <charset val="128"/>
      </rPr>
      <t>消費電力量[kWh/回]</t>
    </r>
    <rPh sb="11" eb="12">
      <t>リョウ</t>
    </rPh>
    <phoneticPr fontId="3"/>
  </si>
  <si>
    <r>
      <rPr>
        <i/>
        <sz val="10"/>
        <rFont val="Cambria"/>
        <family val="1"/>
      </rPr>
      <t>P</t>
    </r>
    <r>
      <rPr>
        <vertAlign val="subscript"/>
        <sz val="10"/>
        <rFont val="Cambria"/>
        <family val="1"/>
      </rPr>
      <t>cE</t>
    </r>
    <r>
      <rPr>
        <sz val="10"/>
        <rFont val="Cambria"/>
        <family val="1"/>
      </rPr>
      <t xml:space="preserve"> </t>
    </r>
    <r>
      <rPr>
        <sz val="10"/>
        <rFont val="ＭＳ Ｐゴシック"/>
        <family val="3"/>
        <charset val="128"/>
      </rPr>
      <t>：</t>
    </r>
    <r>
      <rPr>
        <sz val="10"/>
        <rFont val="Cambria"/>
        <family val="1"/>
      </rPr>
      <t xml:space="preserve"> </t>
    </r>
    <r>
      <rPr>
        <sz val="10"/>
        <rFont val="ＭＳ Ｐゴシック"/>
        <family val="3"/>
        <charset val="128"/>
      </rPr>
      <t>消費電力量</t>
    </r>
    <r>
      <rPr>
        <sz val="10"/>
        <rFont val="Century"/>
        <family val="1"/>
      </rPr>
      <t xml:space="preserve"> [</t>
    </r>
    <r>
      <rPr>
        <sz val="10"/>
        <rFont val="ＭＳ Ｐゴシック"/>
        <family val="3"/>
        <charset val="128"/>
      </rPr>
      <t>kWh/回]</t>
    </r>
    <rPh sb="6" eb="8">
      <t>ショウヒ</t>
    </rPh>
    <rPh sb="8" eb="10">
      <t>デンリョク</t>
    </rPh>
    <rPh sb="10" eb="11">
      <t>リョウ</t>
    </rPh>
    <phoneticPr fontId="3"/>
  </si>
  <si>
    <r>
      <rPr>
        <i/>
        <sz val="10"/>
        <rFont val="Cambria"/>
        <family val="1"/>
      </rPr>
      <t>Q</t>
    </r>
    <r>
      <rPr>
        <vertAlign val="subscript"/>
        <sz val="10"/>
        <rFont val="Cambria"/>
        <family val="1"/>
      </rPr>
      <t>cE</t>
    </r>
    <r>
      <rPr>
        <sz val="10"/>
        <rFont val="Cambria"/>
        <family val="1"/>
      </rPr>
      <t xml:space="preserve"> : </t>
    </r>
    <r>
      <rPr>
        <sz val="10"/>
        <rFont val="ＭＳ Ｐゴシック"/>
        <family val="3"/>
        <charset val="128"/>
      </rPr>
      <t>処理時消費電力量[kWh/h]</t>
    </r>
    <rPh sb="6" eb="8">
      <t>ショリ</t>
    </rPh>
    <rPh sb="8" eb="9">
      <t>ジ</t>
    </rPh>
    <rPh sb="9" eb="11">
      <t>ショウヒ</t>
    </rPh>
    <rPh sb="11" eb="13">
      <t>デンリョク</t>
    </rPh>
    <rPh sb="13" eb="14">
      <t>リョウ</t>
    </rPh>
    <phoneticPr fontId="3"/>
  </si>
  <si>
    <r>
      <rPr>
        <i/>
        <sz val="10"/>
        <rFont val="Cambria"/>
        <family val="1"/>
      </rPr>
      <t>P</t>
    </r>
    <r>
      <rPr>
        <vertAlign val="subscript"/>
        <sz val="10"/>
        <rFont val="Cambria"/>
        <family val="1"/>
      </rPr>
      <t xml:space="preserve">iE </t>
    </r>
    <r>
      <rPr>
        <sz val="10"/>
        <rFont val="ＭＳ Ｐゴシック"/>
        <family val="3"/>
        <charset val="128"/>
      </rPr>
      <t>：</t>
    </r>
    <r>
      <rPr>
        <sz val="10"/>
        <rFont val="Cambria"/>
        <family val="1"/>
      </rPr>
      <t xml:space="preserve"> </t>
    </r>
    <r>
      <rPr>
        <sz val="10"/>
        <rFont val="ＭＳ Ｐゴシック"/>
        <family val="3"/>
        <charset val="128"/>
      </rPr>
      <t>待機時の実測消費電力量[kWh]</t>
    </r>
    <rPh sb="6" eb="8">
      <t>タイキ</t>
    </rPh>
    <rPh sb="8" eb="9">
      <t>ジ</t>
    </rPh>
    <rPh sb="10" eb="12">
      <t>ジッソク</t>
    </rPh>
    <rPh sb="12" eb="14">
      <t>ショウヒ</t>
    </rPh>
    <rPh sb="14" eb="16">
      <t>デンリョク</t>
    </rPh>
    <rPh sb="16" eb="17">
      <t>リョウ</t>
    </rPh>
    <phoneticPr fontId="3"/>
  </si>
  <si>
    <r>
      <rPr>
        <i/>
        <sz val="10"/>
        <rFont val="Cambria"/>
        <family val="1"/>
      </rPr>
      <t>Q</t>
    </r>
    <r>
      <rPr>
        <vertAlign val="subscript"/>
        <sz val="10"/>
        <rFont val="Cambria"/>
        <family val="1"/>
      </rPr>
      <t xml:space="preserve">iE </t>
    </r>
    <r>
      <rPr>
        <sz val="10"/>
        <rFont val="ＭＳ Ｐゴシック"/>
        <family val="3"/>
        <charset val="128"/>
      </rPr>
      <t>：</t>
    </r>
    <r>
      <rPr>
        <sz val="10"/>
        <rFont val="Cambria"/>
        <family val="1"/>
      </rPr>
      <t xml:space="preserve"> </t>
    </r>
    <r>
      <rPr>
        <sz val="10"/>
        <rFont val="ＭＳ Ｐゴシック"/>
        <family val="3"/>
        <charset val="128"/>
      </rPr>
      <t>待機時消費電力量[kWh/h]</t>
    </r>
    <rPh sb="13" eb="14">
      <t>リョウ</t>
    </rPh>
    <phoneticPr fontId="3"/>
  </si>
  <si>
    <r>
      <rPr>
        <i/>
        <sz val="10"/>
        <rFont val="Cambria"/>
        <family val="1"/>
      </rPr>
      <t>Q</t>
    </r>
    <r>
      <rPr>
        <vertAlign val="subscript"/>
        <sz val="10"/>
        <rFont val="Cambria"/>
        <family val="1"/>
      </rPr>
      <t xml:space="preserve">sE </t>
    </r>
    <r>
      <rPr>
        <sz val="10"/>
        <rFont val="ＭＳ Ｐゴシック"/>
        <family val="3"/>
        <charset val="128"/>
      </rPr>
      <t>： 立上り時消費電力量[kWh/回]</t>
    </r>
    <rPh sb="14" eb="15">
      <t>リョウ</t>
    </rPh>
    <rPh sb="20" eb="21">
      <t>カイ</t>
    </rPh>
    <phoneticPr fontId="3"/>
  </si>
  <si>
    <r>
      <rPr>
        <i/>
        <sz val="10"/>
        <rFont val="Cambria"/>
        <family val="1"/>
      </rPr>
      <t>Q</t>
    </r>
    <r>
      <rPr>
        <vertAlign val="subscript"/>
        <sz val="10"/>
        <rFont val="Cambria"/>
        <family val="1"/>
      </rPr>
      <t xml:space="preserve">srE </t>
    </r>
    <r>
      <rPr>
        <sz val="10"/>
        <rFont val="ＭＳ Ｐゴシック"/>
        <family val="3"/>
        <charset val="128"/>
      </rPr>
      <t>：</t>
    </r>
    <r>
      <rPr>
        <sz val="10"/>
        <rFont val="Cambria"/>
        <family val="1"/>
      </rPr>
      <t xml:space="preserve"> </t>
    </r>
    <r>
      <rPr>
        <sz val="10"/>
        <rFont val="ＭＳ Ｐゴシック"/>
        <family val="3"/>
        <charset val="128"/>
      </rPr>
      <t>洗浄水入替え時消費電力量：[kWh/回]</t>
    </r>
    <rPh sb="9" eb="10">
      <t>スイ</t>
    </rPh>
    <rPh sb="18" eb="19">
      <t>リョウ</t>
    </rPh>
    <rPh sb="25" eb="26">
      <t>カイ</t>
    </rPh>
    <phoneticPr fontId="3"/>
  </si>
  <si>
    <r>
      <rPr>
        <i/>
        <sz val="10"/>
        <rFont val="Cambria"/>
        <family val="1"/>
      </rPr>
      <t>Q</t>
    </r>
    <r>
      <rPr>
        <vertAlign val="subscript"/>
        <sz val="10"/>
        <rFont val="Cambria"/>
        <family val="1"/>
      </rPr>
      <t xml:space="preserve">iE </t>
    </r>
    <r>
      <rPr>
        <sz val="10"/>
        <rFont val="ＭＳ Ｐゴシック"/>
        <family val="3"/>
        <charset val="128"/>
      </rPr>
      <t>： 待機時消費電力量[kWh/h]</t>
    </r>
    <rPh sb="13" eb="14">
      <t>リョウ</t>
    </rPh>
    <phoneticPr fontId="3"/>
  </si>
  <si>
    <r>
      <rPr>
        <i/>
        <sz val="10"/>
        <rFont val="Cambria"/>
        <family val="1"/>
      </rPr>
      <t>Q</t>
    </r>
    <r>
      <rPr>
        <vertAlign val="subscript"/>
        <sz val="10"/>
        <rFont val="Cambria"/>
        <family val="1"/>
      </rPr>
      <t xml:space="preserve">cE </t>
    </r>
    <r>
      <rPr>
        <sz val="10"/>
        <rFont val="ＭＳ Ｐゴシック"/>
        <family val="3"/>
        <charset val="128"/>
      </rPr>
      <t>： 処理時消費電力量[kWh/h]</t>
    </r>
    <rPh sb="13" eb="14">
      <t>リョウ</t>
    </rPh>
    <phoneticPr fontId="3"/>
  </si>
  <si>
    <r>
      <rPr>
        <i/>
        <sz val="10"/>
        <rFont val="Cambria"/>
        <family val="1"/>
      </rPr>
      <t>Q</t>
    </r>
    <r>
      <rPr>
        <vertAlign val="subscript"/>
        <sz val="10"/>
        <rFont val="Cambria"/>
        <family val="1"/>
      </rPr>
      <t>dVE</t>
    </r>
    <r>
      <rPr>
        <sz val="10"/>
        <rFont val="ＭＳ Ｐゴシック"/>
        <family val="3"/>
        <charset val="128"/>
      </rPr>
      <t>: 日あたり消費電力量（量想定）[kWh/日]</t>
    </r>
    <rPh sb="14" eb="15">
      <t>リョウ</t>
    </rPh>
    <phoneticPr fontId="3"/>
  </si>
  <si>
    <t>（許容差 10%）</t>
    <rPh sb="1" eb="4">
      <t>キョヨウサ</t>
    </rPh>
    <phoneticPr fontId="3"/>
  </si>
  <si>
    <r>
      <t>（ｋJ/m</t>
    </r>
    <r>
      <rPr>
        <vertAlign val="superscript"/>
        <sz val="9"/>
        <rFont val="ＭＳ Ｐゴシック"/>
        <family val="3"/>
        <charset val="128"/>
      </rPr>
      <t>3</t>
    </r>
    <r>
      <rPr>
        <sz val="9"/>
        <rFont val="ＭＳ Ｐゴシック"/>
        <family val="3"/>
        <charset val="128"/>
      </rPr>
      <t>N)</t>
    </r>
    <phoneticPr fontId="3"/>
  </si>
  <si>
    <r>
      <rPr>
        <b/>
        <sz val="10"/>
        <rFont val="ＭＳ Ｐゴシック"/>
        <family val="1"/>
        <scheme val="major"/>
      </rPr>
      <t xml:space="preserve"> </t>
    </r>
    <r>
      <rPr>
        <b/>
        <sz val="10"/>
        <rFont val="ＭＳ Ｐゴシック"/>
        <family val="3"/>
        <charset val="128"/>
        <scheme val="major"/>
      </rPr>
      <t>最大ガス消費量</t>
    </r>
    <r>
      <rPr>
        <b/>
        <sz val="10"/>
        <rFont val="Cambria"/>
        <family val="1"/>
      </rPr>
      <t xml:space="preserve"> </t>
    </r>
    <r>
      <rPr>
        <b/>
        <i/>
        <sz val="10"/>
        <rFont val="Cambria"/>
        <family val="1"/>
      </rPr>
      <t>p</t>
    </r>
    <r>
      <rPr>
        <b/>
        <i/>
        <vertAlign val="subscript"/>
        <sz val="10"/>
        <rFont val="Cambria"/>
        <family val="1"/>
      </rPr>
      <t>xG</t>
    </r>
    <r>
      <rPr>
        <b/>
        <sz val="10"/>
        <rFont val="ＭＳ Ｐゴシック"/>
        <family val="3"/>
        <charset val="128"/>
      </rPr>
      <t xml:space="preserve"> [kW] の算出方法は、次の①、②より選択する。</t>
    </r>
    <rPh sb="1" eb="3">
      <t>サイダイ</t>
    </rPh>
    <rPh sb="5" eb="7">
      <t>ショウヒ</t>
    </rPh>
    <rPh sb="7" eb="8">
      <t>リョウ</t>
    </rPh>
    <rPh sb="19" eb="21">
      <t>サンシュツ</t>
    </rPh>
    <rPh sb="21" eb="23">
      <t>ホウホウ</t>
    </rPh>
    <rPh sb="25" eb="26">
      <t>ツギ</t>
    </rPh>
    <rPh sb="32" eb="34">
      <t>センタク</t>
    </rPh>
    <phoneticPr fontId="3"/>
  </si>
  <si>
    <r>
      <rPr>
        <i/>
        <sz val="10"/>
        <rFont val="Cambria"/>
        <family val="1"/>
      </rPr>
      <t>ε</t>
    </r>
    <r>
      <rPr>
        <vertAlign val="subscript"/>
        <sz val="10"/>
        <rFont val="Cambria"/>
        <family val="1"/>
      </rPr>
      <t xml:space="preserve">p </t>
    </r>
    <r>
      <rPr>
        <sz val="10"/>
        <rFont val="ＭＳ Ｐゴシック"/>
        <family val="3"/>
        <charset val="128"/>
      </rPr>
      <t>：</t>
    </r>
    <r>
      <rPr>
        <sz val="10"/>
        <rFont val="Cambria"/>
        <family val="1"/>
      </rPr>
      <t xml:space="preserve"> </t>
    </r>
    <r>
      <rPr>
        <sz val="10"/>
        <rFont val="ＭＳ Ｐゴシック"/>
        <family val="3"/>
        <charset val="128"/>
      </rPr>
      <t>試験機器の最大ガス消費量と</t>
    </r>
    <r>
      <rPr>
        <sz val="10"/>
        <rFont val="ＭＳ Ｐゴシック"/>
        <family val="3"/>
        <charset val="128"/>
      </rPr>
      <t>定格エネルギー消費量（ガス）の差</t>
    </r>
    <rPh sb="10" eb="12">
      <t>サイダイ</t>
    </rPh>
    <rPh sb="14" eb="16">
      <t>ショウヒ</t>
    </rPh>
    <rPh sb="16" eb="17">
      <t>リョウ</t>
    </rPh>
    <rPh sb="18" eb="20">
      <t>テイカク</t>
    </rPh>
    <rPh sb="25" eb="27">
      <t>ショウヒ</t>
    </rPh>
    <rPh sb="27" eb="28">
      <t>リョウ</t>
    </rPh>
    <rPh sb="33" eb="34">
      <t>サ</t>
    </rPh>
    <phoneticPr fontId="3"/>
  </si>
  <si>
    <r>
      <rPr>
        <i/>
        <sz val="14"/>
        <rFont val="Cambria"/>
        <family val="1"/>
      </rPr>
      <t>p</t>
    </r>
    <r>
      <rPr>
        <vertAlign val="subscript"/>
        <sz val="14"/>
        <rFont val="Cambria"/>
        <family val="1"/>
      </rPr>
      <t>rG</t>
    </r>
    <r>
      <rPr>
        <sz val="14"/>
        <rFont val="Cambria"/>
        <family val="1"/>
      </rPr>
      <t xml:space="preserve"> </t>
    </r>
    <r>
      <rPr>
        <sz val="10"/>
        <rFont val="Cambria"/>
        <family val="1"/>
      </rPr>
      <t xml:space="preserve">=  </t>
    </r>
    <phoneticPr fontId="3"/>
  </si>
  <si>
    <r>
      <rPr>
        <i/>
        <sz val="14"/>
        <rFont val="Cambria"/>
        <family val="1"/>
      </rPr>
      <t>p</t>
    </r>
    <r>
      <rPr>
        <vertAlign val="subscript"/>
        <sz val="14"/>
        <rFont val="Cambria"/>
        <family val="1"/>
      </rPr>
      <t>rE</t>
    </r>
    <r>
      <rPr>
        <sz val="11"/>
        <rFont val="Cambria"/>
        <family val="1"/>
      </rPr>
      <t xml:space="preserve"> =  </t>
    </r>
    <phoneticPr fontId="3"/>
  </si>
  <si>
    <r>
      <rPr>
        <i/>
        <sz val="14"/>
        <rFont val="Cambria"/>
        <family val="1"/>
      </rPr>
      <t>Q</t>
    </r>
    <r>
      <rPr>
        <vertAlign val="subscript"/>
        <sz val="14"/>
        <rFont val="Cambria"/>
        <family val="1"/>
      </rPr>
      <t>srG</t>
    </r>
    <phoneticPr fontId="3"/>
  </si>
  <si>
    <r>
      <rPr>
        <i/>
        <sz val="10"/>
        <rFont val="Cambria"/>
        <family val="1"/>
      </rPr>
      <t>P</t>
    </r>
    <r>
      <rPr>
        <vertAlign val="subscript"/>
        <sz val="10"/>
        <rFont val="Cambria"/>
        <family val="1"/>
      </rPr>
      <t xml:space="preserve">sG </t>
    </r>
    <r>
      <rPr>
        <sz val="10"/>
        <rFont val="ＭＳ Ｐゴシック"/>
        <family val="3"/>
        <charset val="128"/>
      </rPr>
      <t>：</t>
    </r>
    <r>
      <rPr>
        <sz val="10"/>
        <rFont val="Cambria"/>
        <family val="1"/>
      </rPr>
      <t xml:space="preserve"> </t>
    </r>
    <r>
      <rPr>
        <sz val="10"/>
        <rFont val="ＭＳ Ｐゴシック"/>
        <family val="3"/>
        <charset val="128"/>
      </rPr>
      <t>ガス消費量</t>
    </r>
    <r>
      <rPr>
        <sz val="10"/>
        <rFont val="Century"/>
        <family val="1"/>
      </rPr>
      <t>[</t>
    </r>
    <r>
      <rPr>
        <sz val="10"/>
        <rFont val="ＭＳ Ｐゴシック"/>
        <family val="3"/>
        <charset val="128"/>
      </rPr>
      <t>kWh/回]</t>
    </r>
    <rPh sb="8" eb="11">
      <t>ショウヒリョウ</t>
    </rPh>
    <phoneticPr fontId="3"/>
  </si>
  <si>
    <r>
      <t>　待機状態になっていることを確認し、ガス消費量</t>
    </r>
    <r>
      <rPr>
        <i/>
        <sz val="10"/>
        <rFont val="Cambria"/>
        <family val="1"/>
      </rPr>
      <t>P</t>
    </r>
    <r>
      <rPr>
        <vertAlign val="subscript"/>
        <sz val="10"/>
        <rFont val="Cambria"/>
        <family val="1"/>
      </rPr>
      <t>iG</t>
    </r>
    <r>
      <rPr>
        <sz val="10"/>
        <rFont val="Cambria"/>
        <family val="1"/>
      </rPr>
      <t>[kWh]</t>
    </r>
    <r>
      <rPr>
        <sz val="10"/>
        <rFont val="ＭＳ Ｐゴシック"/>
        <family val="3"/>
        <charset val="128"/>
      </rPr>
      <t>および消費電力量</t>
    </r>
    <r>
      <rPr>
        <i/>
        <sz val="10"/>
        <rFont val="Cambria"/>
        <family val="1"/>
      </rPr>
      <t>P</t>
    </r>
    <r>
      <rPr>
        <vertAlign val="subscript"/>
        <sz val="10"/>
        <rFont val="Cambria"/>
        <family val="1"/>
      </rPr>
      <t>iE</t>
    </r>
    <r>
      <rPr>
        <sz val="10"/>
        <rFont val="Cambria"/>
        <family val="1"/>
      </rPr>
      <t>[kWh]</t>
    </r>
    <r>
      <rPr>
        <sz val="10"/>
        <rFont val="ＭＳ Ｐゴシック"/>
        <family val="3"/>
        <charset val="128"/>
      </rPr>
      <t xml:space="preserve">の測定を開始する。待機状態を維持するために加熱または停止を周期的に繰り返す試験機器の測定時間は、待機状態に達してから1時間以上経た後、加熱が終了した直後から1時間以上経た後の別の加熱が終了した直後までとする。ただし、複数の加熱を独立に制御しているため加熱または停止が周期的に繰り返されない試験機器の測定時間は、待機状態に達してから1時間以上経た後、2時間以上とする。なお、待機状態に達した後の温度変化が少ないPID 制御などの温度調節機能をもつ試験機器の測定時間は、待機状態に達してから1時間以上経た後、15分以上とする。 
</t>
    </r>
    <phoneticPr fontId="3"/>
  </si>
  <si>
    <t>⑤日あたりエネルギー消費量を試算する方法</t>
    <rPh sb="1" eb="2">
      <t>ヒ</t>
    </rPh>
    <rPh sb="10" eb="13">
      <t>ショウヒリョウ</t>
    </rPh>
    <rPh sb="14" eb="16">
      <t>シサン</t>
    </rPh>
    <rPh sb="18" eb="20">
      <t>ホウホウ</t>
    </rPh>
    <phoneticPr fontId="3"/>
  </si>
  <si>
    <t>（選択）</t>
  </si>
  <si>
    <t>（選択して下さい）</t>
  </si>
  <si>
    <t>(選択してください)</t>
  </si>
  <si>
    <t>(選択して下さい)</t>
  </si>
  <si>
    <t>アンダーカウンター洗浄機、ドアタイプ洗浄機（選択してください）</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</si>
</sst>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76" formatCode="0.00_ "/>
    <numFmt numFmtId="177" formatCode="0.000_);[Red]\(0.000\)"/>
    <numFmt numFmtId="178" formatCode="0.000_ "/>
    <numFmt numFmtId="179" formatCode="0.0_ "/>
    <numFmt numFmtId="180" formatCode="0_ "/>
    <numFmt numFmtId="181" formatCode="0_);[Red]\(0\)"/>
    <numFmt numFmtId="182" formatCode="#,##0.000_ "/>
    <numFmt numFmtId="183" formatCode="0.0_);[Red]\(0.0\)"/>
    <numFmt numFmtId="184" formatCode="0.00_);[Red]\(0.00\)"/>
    <numFmt numFmtId="185" formatCode="yyyy&quot;年&quot;m&quot;月&quot;d&quot;日&quot;;@"/>
    <numFmt numFmtId="186" formatCode="yyyy/m/d;@"/>
    <numFmt numFmtId="187" formatCode="0.0%"/>
    <numFmt numFmtId="188" formatCode="#,##0.0_ "/>
    <numFmt numFmtId="189" formatCode="\+#.0;\-#.0;0"/>
    <numFmt numFmtId="190" formatCode="\+#&quot;％&quot;;\-#&quot;％&quot;;0"/>
    <numFmt numFmtId="191" formatCode="\+#&quot;%､&quot;;\-#&quot;%&quot;;0"/>
    <numFmt numFmtId="192" formatCode="&quot;＝&quot;\+#&quot;％、&quot;;\-#&quot;％、&quot;;0"/>
    <numFmt numFmtId="193" formatCode="#&quot;Hz時&quot;"/>
    <numFmt numFmtId="194" formatCode="\+#.0;\-#0.0"/>
    <numFmt numFmtId="195" formatCode="\+#&quot;%、&quot;"/>
    <numFmt numFmtId="196" formatCode="#&quot;%&quot;"/>
    <numFmt numFmtId="197" formatCode="#,##0.0;[Red]\-#,##0.0"/>
    <numFmt numFmtId="198" formatCode="#,##0.000;[Red]\-#,##0.000"/>
  </numFmts>
  <fonts count="82">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2"/>
      <name val="ＭＳ Ｐゴシック"/>
      <family val="3"/>
      <charset val="128"/>
    </font>
    <font>
      <sz val="8"/>
      <color indexed="10"/>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1"/>
      <color indexed="9"/>
      <name val="ＭＳ Ｐゴシック"/>
      <family val="3"/>
      <charset val="128"/>
    </font>
    <font>
      <b/>
      <sz val="12"/>
      <name val="ＭＳ Ｐゴシック"/>
      <family val="3"/>
      <charset val="128"/>
    </font>
    <font>
      <vertAlign val="subscript"/>
      <sz val="10"/>
      <name val="ＭＳ Ｐゴシック"/>
      <family val="3"/>
      <charset val="128"/>
    </font>
    <font>
      <b/>
      <sz val="10"/>
      <name val="ＭＳ Ｐゴシック"/>
      <family val="3"/>
      <charset val="128"/>
    </font>
    <font>
      <i/>
      <sz val="14"/>
      <name val="Century"/>
      <family val="1"/>
    </font>
    <font>
      <sz val="10"/>
      <name val="Century"/>
      <family val="1"/>
    </font>
    <font>
      <i/>
      <sz val="10"/>
      <name val="Century"/>
      <family val="1"/>
    </font>
    <font>
      <vertAlign val="subscript"/>
      <sz val="10"/>
      <name val="Century"/>
      <family val="1"/>
    </font>
    <font>
      <i/>
      <sz val="10"/>
      <name val="ＭＳ Ｐ明朝"/>
      <family val="1"/>
      <charset val="128"/>
    </font>
    <font>
      <i/>
      <sz val="10"/>
      <name val="Symbol"/>
      <family val="1"/>
      <charset val="2"/>
    </font>
    <font>
      <sz val="10"/>
      <color indexed="10"/>
      <name val="ＭＳ Ｐゴシック"/>
      <family val="3"/>
      <charset val="128"/>
    </font>
    <font>
      <sz val="10"/>
      <name val="Symbol"/>
      <family val="1"/>
      <charset val="2"/>
    </font>
    <font>
      <vertAlign val="subscript"/>
      <sz val="10"/>
      <name val="ＭＳ Ｐ明朝"/>
      <family val="1"/>
      <charset val="128"/>
    </font>
    <font>
      <vertAlign val="subscript"/>
      <sz val="14"/>
      <name val="ＭＳ Ｐ明朝"/>
      <family val="1"/>
      <charset val="128"/>
    </font>
    <font>
      <b/>
      <i/>
      <sz val="10"/>
      <name val="Century"/>
      <family val="1"/>
    </font>
    <font>
      <i/>
      <sz val="9"/>
      <name val="Century"/>
      <family val="1"/>
    </font>
    <font>
      <sz val="9"/>
      <color indexed="10"/>
      <name val="ＭＳ Ｐゴシック"/>
      <family val="3"/>
      <charset val="128"/>
    </font>
    <font>
      <sz val="8"/>
      <color indexed="8"/>
      <name val="ＭＳ Ｐゴシック"/>
      <family val="3"/>
      <charset val="128"/>
    </font>
    <font>
      <sz val="7"/>
      <name val="ＭＳ Ｐゴシック"/>
      <family val="3"/>
      <charset val="128"/>
    </font>
    <font>
      <sz val="8.5"/>
      <name val="ＭＳ Ｐゴシック"/>
      <family val="3"/>
      <charset val="128"/>
    </font>
    <font>
      <sz val="7.5"/>
      <name val="ＭＳ Ｐゴシック"/>
      <family val="3"/>
      <charset val="128"/>
    </font>
    <font>
      <i/>
      <sz val="10"/>
      <name val="ＭＳ Ｐゴシック"/>
      <family val="3"/>
      <charset val="128"/>
    </font>
    <font>
      <vertAlign val="superscript"/>
      <sz val="9"/>
      <name val="ＭＳ Ｐゴシック"/>
      <family val="3"/>
      <charset val="128"/>
    </font>
    <font>
      <vertAlign val="superscript"/>
      <sz val="10"/>
      <name val="ＭＳ Ｐゴシック"/>
      <family val="3"/>
      <charset val="128"/>
    </font>
    <font>
      <sz val="10"/>
      <color indexed="8"/>
      <name val="ＭＳ Ｐゴシック"/>
      <family val="3"/>
      <charset val="128"/>
    </font>
    <font>
      <b/>
      <vertAlign val="subscript"/>
      <sz val="10"/>
      <name val="Century"/>
      <family val="1"/>
    </font>
    <font>
      <b/>
      <vertAlign val="subscript"/>
      <sz val="10"/>
      <name val="ＭＳ Ｐゴシック"/>
      <family val="3"/>
      <charset val="128"/>
    </font>
    <font>
      <b/>
      <sz val="10"/>
      <name val="Century"/>
      <family val="1"/>
    </font>
    <font>
      <i/>
      <sz val="14"/>
      <name val="Cambria"/>
      <family val="1"/>
    </font>
    <font>
      <vertAlign val="subscript"/>
      <sz val="14"/>
      <name val="Cambria"/>
      <family val="1"/>
    </font>
    <font>
      <sz val="14"/>
      <name val="Cambria"/>
      <family val="1"/>
    </font>
    <font>
      <b/>
      <sz val="11"/>
      <name val="Cambria"/>
      <family val="1"/>
    </font>
    <font>
      <b/>
      <vertAlign val="subscript"/>
      <sz val="11"/>
      <name val="Cambria"/>
      <family val="1"/>
    </font>
    <font>
      <b/>
      <sz val="10"/>
      <name val="Cambria"/>
      <family val="1"/>
    </font>
    <font>
      <b/>
      <i/>
      <sz val="10"/>
      <name val="Cambria"/>
      <family val="1"/>
    </font>
    <font>
      <b/>
      <i/>
      <vertAlign val="subscript"/>
      <sz val="10"/>
      <name val="Cambria"/>
      <family val="1"/>
    </font>
    <font>
      <i/>
      <sz val="10"/>
      <name val="Cambria"/>
      <family val="1"/>
    </font>
    <font>
      <i/>
      <vertAlign val="subscript"/>
      <sz val="10"/>
      <name val="Cambria"/>
      <family val="1"/>
    </font>
    <font>
      <sz val="10"/>
      <name val="Cambria"/>
      <family val="1"/>
    </font>
    <font>
      <vertAlign val="subscript"/>
      <sz val="10"/>
      <name val="Cambria"/>
      <family val="1"/>
    </font>
    <font>
      <i/>
      <sz val="11"/>
      <name val="Cambria"/>
      <family val="1"/>
    </font>
    <font>
      <vertAlign val="subscript"/>
      <sz val="11"/>
      <name val="Cambria"/>
      <family val="1"/>
    </font>
    <font>
      <sz val="11"/>
      <name val="Cambria"/>
      <family val="1"/>
    </font>
    <font>
      <b/>
      <i/>
      <sz val="11"/>
      <name val="Cambria"/>
      <family val="1"/>
    </font>
    <font>
      <b/>
      <i/>
      <vertAlign val="subscript"/>
      <sz val="11"/>
      <name val="Cambria"/>
      <family val="1"/>
    </font>
    <font>
      <b/>
      <i/>
      <sz val="12"/>
      <name val="Cambria"/>
      <family val="1"/>
    </font>
    <font>
      <b/>
      <vertAlign val="subscript"/>
      <sz val="12"/>
      <name val="Cambria"/>
      <family val="1"/>
    </font>
    <font>
      <b/>
      <sz val="12"/>
      <name val="Cambria"/>
      <family val="1"/>
    </font>
    <font>
      <i/>
      <vertAlign val="subscript"/>
      <sz val="11"/>
      <name val="Cambria"/>
      <family val="1"/>
    </font>
    <font>
      <i/>
      <sz val="12"/>
      <name val="Cambria"/>
      <family val="1"/>
    </font>
    <font>
      <vertAlign val="subscript"/>
      <sz val="12"/>
      <name val="Cambria"/>
      <family val="1"/>
    </font>
    <font>
      <sz val="12"/>
      <name val="Cambria"/>
      <family val="1"/>
    </font>
    <font>
      <sz val="10"/>
      <color rgb="FFFF0000"/>
      <name val="ＭＳ Ｐゴシック"/>
      <family val="3"/>
      <charset val="128"/>
    </font>
    <font>
      <b/>
      <sz val="14"/>
      <color rgb="FFFF0000"/>
      <name val="ＭＳ Ｐゴシック"/>
      <family val="3"/>
      <charset val="128"/>
    </font>
    <font>
      <sz val="10"/>
      <name val="ＭＳ Ｐゴシック"/>
      <family val="3"/>
      <charset val="128"/>
      <scheme val="major"/>
    </font>
    <font>
      <sz val="9"/>
      <name val="ＭＳ Ｐゴシック"/>
      <family val="3"/>
      <charset val="128"/>
      <scheme val="major"/>
    </font>
    <font>
      <sz val="8"/>
      <color rgb="FFFF0000"/>
      <name val="ＭＳ Ｐゴシック"/>
      <family val="3"/>
      <charset val="128"/>
    </font>
    <font>
      <b/>
      <sz val="18"/>
      <color theme="0"/>
      <name val="ＭＳ Ｐゴシック"/>
      <family val="3"/>
      <charset val="128"/>
      <scheme val="major"/>
    </font>
    <font>
      <sz val="10"/>
      <color theme="0"/>
      <name val="ＭＳ Ｐゴシック"/>
      <family val="3"/>
      <charset val="128"/>
    </font>
    <font>
      <sz val="8"/>
      <color theme="1"/>
      <name val="ＭＳ Ｐゴシック"/>
      <family val="3"/>
      <charset val="128"/>
    </font>
    <font>
      <sz val="10"/>
      <color theme="1"/>
      <name val="ＭＳ Ｐゴシック"/>
      <family val="3"/>
      <charset val="128"/>
      <scheme val="major"/>
    </font>
    <font>
      <b/>
      <sz val="10"/>
      <name val="ＭＳ Ｐゴシック"/>
      <family val="3"/>
      <charset val="128"/>
      <scheme val="major"/>
    </font>
    <font>
      <b/>
      <sz val="11"/>
      <name val="ＭＳ Ｐゴシック"/>
      <family val="3"/>
      <charset val="128"/>
      <scheme val="major"/>
    </font>
    <font>
      <sz val="11"/>
      <name val="ＭＳ Ｐゴシック"/>
      <family val="3"/>
      <charset val="128"/>
      <scheme val="major"/>
    </font>
    <font>
      <sz val="10"/>
      <name val="ＭＳ Ｐゴシック"/>
      <family val="3"/>
      <charset val="128"/>
      <scheme val="minor"/>
    </font>
    <font>
      <i/>
      <sz val="10"/>
      <color indexed="8"/>
      <name val="Cambria"/>
      <family val="1"/>
    </font>
    <font>
      <vertAlign val="subscript"/>
      <sz val="10"/>
      <color indexed="8"/>
      <name val="Cambria"/>
      <family val="1"/>
    </font>
    <font>
      <sz val="12"/>
      <name val="ＭＳ Ｐ明朝"/>
      <family val="1"/>
      <charset val="128"/>
    </font>
    <font>
      <b/>
      <sz val="9"/>
      <name val="ＭＳ Ｐゴシック"/>
      <family val="3"/>
      <charset val="128"/>
    </font>
    <font>
      <sz val="10"/>
      <name val="ＭＳ Ｐ明朝"/>
      <family val="1"/>
      <charset val="128"/>
    </font>
    <font>
      <b/>
      <sz val="10"/>
      <name val="ＭＳ Ｐゴシック"/>
      <family val="1"/>
      <scheme val="maj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3" tint="-0.249977111117893"/>
        <bgColor indexed="64"/>
      </patternFill>
    </fill>
    <fill>
      <patternFill patternType="solid">
        <fgColor theme="0" tint="-0.14999847407452621"/>
        <bgColor indexed="64"/>
      </patternFill>
    </fill>
  </fills>
  <borders count="81">
    <border>
      <left/>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ck">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s>
  <cellStyleXfs count="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806">
    <xf numFmtId="0" fontId="0" fillId="0" borderId="0" xfId="0">
      <alignment vertical="center"/>
    </xf>
    <xf numFmtId="0" fontId="0" fillId="4" borderId="5" xfId="0" applyFill="1" applyBorder="1" applyProtection="1">
      <alignment vertical="center"/>
      <protection locked="0"/>
    </xf>
    <xf numFmtId="0" fontId="0" fillId="4" borderId="6" xfId="0" applyFill="1" applyBorder="1" applyProtection="1">
      <alignment vertical="center"/>
      <protection locked="0"/>
    </xf>
    <xf numFmtId="0" fontId="0" fillId="4" borderId="7" xfId="0" applyFill="1" applyBorder="1" applyProtection="1">
      <alignment vertical="center"/>
      <protection locked="0"/>
    </xf>
    <xf numFmtId="0" fontId="0" fillId="4" borderId="8" xfId="0" applyFill="1" applyBorder="1" applyProtection="1">
      <alignment vertical="center"/>
      <protection locked="0"/>
    </xf>
    <xf numFmtId="0" fontId="0" fillId="4" borderId="0" xfId="0" applyFill="1" applyBorder="1" applyProtection="1">
      <alignment vertical="center"/>
      <protection locked="0"/>
    </xf>
    <xf numFmtId="0" fontId="0" fillId="4" borderId="9" xfId="0" applyFill="1" applyBorder="1" applyProtection="1">
      <alignment vertical="center"/>
      <protection locked="0"/>
    </xf>
    <xf numFmtId="0" fontId="0" fillId="4" borderId="10" xfId="0" applyFill="1" applyBorder="1" applyProtection="1">
      <alignment vertical="center"/>
      <protection locked="0"/>
    </xf>
    <xf numFmtId="0" fontId="0" fillId="4" borderId="11" xfId="0" applyFill="1" applyBorder="1" applyProtection="1">
      <alignment vertical="center"/>
      <protection locked="0"/>
    </xf>
    <xf numFmtId="0" fontId="0" fillId="4" borderId="12" xfId="0" applyFill="1" applyBorder="1" applyProtection="1">
      <alignment vertical="center"/>
      <protection locked="0"/>
    </xf>
    <xf numFmtId="180" fontId="5" fillId="2" borderId="15" xfId="0" applyNumberFormat="1" applyFont="1" applyFill="1" applyBorder="1" applyAlignment="1" applyProtection="1">
      <alignment horizontal="center" vertical="center" shrinkToFit="1"/>
      <protection locked="0"/>
    </xf>
    <xf numFmtId="180" fontId="5" fillId="2" borderId="16" xfId="0" applyNumberFormat="1" applyFont="1" applyFill="1" applyBorder="1" applyAlignment="1" applyProtection="1">
      <alignment horizontal="center" vertical="center" shrinkToFit="1"/>
      <protection locked="0"/>
    </xf>
    <xf numFmtId="0" fontId="0" fillId="0" borderId="0" xfId="0" applyProtection="1">
      <alignment vertical="center"/>
    </xf>
    <xf numFmtId="0" fontId="5" fillId="0" borderId="0" xfId="0" applyFont="1" applyProtection="1">
      <alignment vertical="center"/>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0" xfId="0" applyFont="1" applyBorder="1" applyProtection="1">
      <alignment vertical="center"/>
    </xf>
    <xf numFmtId="178" fontId="0" fillId="0" borderId="0" xfId="0" applyNumberFormat="1" applyProtection="1">
      <alignment vertical="center"/>
    </xf>
    <xf numFmtId="0" fontId="5" fillId="0" borderId="0" xfId="0" applyFont="1" applyBorder="1" applyAlignment="1" applyProtection="1">
      <alignment horizontal="center" vertical="center"/>
    </xf>
    <xf numFmtId="178" fontId="0" fillId="0" borderId="0" xfId="0" applyNumberFormat="1" applyBorder="1" applyProtection="1">
      <alignment vertical="center"/>
    </xf>
    <xf numFmtId="0" fontId="17" fillId="0" borderId="0" xfId="0" applyFont="1" applyBorder="1" applyAlignment="1" applyProtection="1">
      <alignment horizontal="right" vertical="center"/>
    </xf>
    <xf numFmtId="178" fontId="5" fillId="0" borderId="0" xfId="0" applyNumberFormat="1" applyFont="1" applyBorder="1" applyProtection="1">
      <alignment vertical="center"/>
    </xf>
    <xf numFmtId="179" fontId="5" fillId="0" borderId="0" xfId="0" applyNumberFormat="1" applyFont="1" applyBorder="1" applyProtection="1">
      <alignment vertical="center"/>
    </xf>
    <xf numFmtId="176" fontId="5" fillId="0" borderId="0" xfId="0" applyNumberFormat="1" applyFont="1" applyBorder="1" applyAlignment="1" applyProtection="1">
      <alignment vertical="center"/>
    </xf>
    <xf numFmtId="0" fontId="17" fillId="0" borderId="0" xfId="0" applyFont="1" applyBorder="1" applyAlignment="1" applyProtection="1">
      <alignment horizontal="left" vertical="center"/>
    </xf>
    <xf numFmtId="0" fontId="15" fillId="0" borderId="0" xfId="0" applyFont="1" applyBorder="1" applyAlignment="1" applyProtection="1">
      <alignment horizontal="right" vertical="center"/>
    </xf>
    <xf numFmtId="178" fontId="6" fillId="0" borderId="0" xfId="0" applyNumberFormat="1" applyFont="1" applyBorder="1" applyProtection="1">
      <alignment vertical="center"/>
    </xf>
    <xf numFmtId="0" fontId="7" fillId="0" borderId="0" xfId="0" applyFont="1" applyBorder="1" applyProtection="1">
      <alignment vertical="center"/>
    </xf>
    <xf numFmtId="0" fontId="0" fillId="0" borderId="0" xfId="0" applyBorder="1" applyProtection="1">
      <alignment vertical="center"/>
    </xf>
    <xf numFmtId="176" fontId="5" fillId="0" borderId="0" xfId="0" applyNumberFormat="1" applyFont="1" applyFill="1" applyBorder="1" applyAlignment="1" applyProtection="1">
      <alignment vertical="center"/>
    </xf>
    <xf numFmtId="178" fontId="5" fillId="0" borderId="28" xfId="0" applyNumberFormat="1" applyFont="1" applyFill="1" applyBorder="1" applyProtection="1">
      <alignment vertical="center"/>
    </xf>
    <xf numFmtId="180" fontId="5" fillId="0" borderId="0" xfId="0" applyNumberFormat="1" applyFont="1" applyBorder="1" applyAlignment="1" applyProtection="1">
      <alignment vertical="center"/>
    </xf>
    <xf numFmtId="0" fontId="5" fillId="0" borderId="3" xfId="0" applyFont="1" applyBorder="1" applyAlignment="1" applyProtection="1">
      <alignment horizontal="center" vertical="center"/>
    </xf>
    <xf numFmtId="0" fontId="5" fillId="0" borderId="29" xfId="0" applyFont="1" applyBorder="1" applyAlignment="1" applyProtection="1">
      <alignment horizontal="center" vertical="center"/>
    </xf>
    <xf numFmtId="0" fontId="5" fillId="0" borderId="13" xfId="0" applyFont="1" applyBorder="1" applyAlignment="1" applyProtection="1">
      <alignment horizontal="center" vertical="center"/>
    </xf>
    <xf numFmtId="0" fontId="10" fillId="0" borderId="0" xfId="0" applyFont="1" applyProtection="1">
      <alignment vertical="center"/>
    </xf>
    <xf numFmtId="176" fontId="5" fillId="0" borderId="0" xfId="0" applyNumberFormat="1" applyFont="1" applyBorder="1" applyProtection="1">
      <alignment vertical="center"/>
    </xf>
    <xf numFmtId="0" fontId="0" fillId="0" borderId="0" xfId="0" applyAlignment="1" applyProtection="1">
      <alignment vertical="center" shrinkToFit="1"/>
    </xf>
    <xf numFmtId="176" fontId="5" fillId="0" borderId="0" xfId="0" applyNumberFormat="1" applyFont="1" applyFill="1" applyBorder="1" applyAlignment="1" applyProtection="1">
      <alignment horizontal="right" vertical="center"/>
    </xf>
    <xf numFmtId="179" fontId="5" fillId="0" borderId="0" xfId="0" applyNumberFormat="1" applyFont="1" applyProtection="1">
      <alignment vertical="center"/>
    </xf>
    <xf numFmtId="176" fontId="5" fillId="0" borderId="11" xfId="0" applyNumberFormat="1" applyFont="1" applyFill="1" applyBorder="1" applyAlignment="1" applyProtection="1">
      <alignment horizontal="right" vertical="center"/>
    </xf>
    <xf numFmtId="0" fontId="8" fillId="0" borderId="0" xfId="0" applyFont="1" applyProtection="1">
      <alignment vertical="center"/>
    </xf>
    <xf numFmtId="0" fontId="5" fillId="0" borderId="0" xfId="0" applyFont="1" applyFill="1" applyProtection="1">
      <alignment vertical="center"/>
    </xf>
    <xf numFmtId="176" fontId="5" fillId="0" borderId="11" xfId="0" applyNumberFormat="1" applyFont="1" applyBorder="1" applyAlignment="1" applyProtection="1">
      <alignment vertical="center"/>
    </xf>
    <xf numFmtId="179" fontId="6" fillId="0" borderId="0" xfId="0" applyNumberFormat="1" applyFont="1" applyBorder="1" applyAlignment="1" applyProtection="1">
      <alignment vertical="center"/>
    </xf>
    <xf numFmtId="0" fontId="5" fillId="0" borderId="17" xfId="0" applyFont="1" applyBorder="1" applyAlignment="1" applyProtection="1">
      <alignment horizontal="center" vertical="center" shrinkToFit="1"/>
    </xf>
    <xf numFmtId="179" fontId="5" fillId="0" borderId="0" xfId="0" applyNumberFormat="1" applyFont="1" applyBorder="1" applyAlignment="1" applyProtection="1">
      <alignment vertical="center"/>
    </xf>
    <xf numFmtId="180" fontId="5" fillId="0" borderId="25" xfId="0" applyNumberFormat="1" applyFont="1" applyFill="1" applyBorder="1" applyAlignment="1" applyProtection="1">
      <alignment horizontal="right" vertical="center"/>
    </xf>
    <xf numFmtId="0" fontId="9" fillId="0" borderId="0" xfId="0" applyFont="1" applyBorder="1" applyAlignment="1" applyProtection="1">
      <alignment vertical="center"/>
    </xf>
    <xf numFmtId="0" fontId="0" fillId="0" borderId="0" xfId="0" applyBorder="1" applyAlignment="1" applyProtection="1">
      <alignment horizontal="center" vertical="center"/>
    </xf>
    <xf numFmtId="187" fontId="5" fillId="0" borderId="0" xfId="1" applyNumberFormat="1" applyFont="1" applyBorder="1" applyAlignment="1" applyProtection="1">
      <alignment horizontal="right"/>
    </xf>
    <xf numFmtId="180" fontId="5" fillId="4" borderId="33" xfId="0" applyNumberFormat="1" applyFont="1" applyFill="1" applyBorder="1" applyAlignment="1" applyProtection="1">
      <alignment horizontal="center" vertical="center" shrinkToFit="1"/>
      <protection locked="0"/>
    </xf>
    <xf numFmtId="178" fontId="12" fillId="0" borderId="0" xfId="0" applyNumberFormat="1" applyFont="1" applyFill="1" applyBorder="1" applyAlignment="1" applyProtection="1">
      <alignment horizontal="right" vertical="center"/>
    </xf>
    <xf numFmtId="191" fontId="10" fillId="5" borderId="34" xfId="0" applyNumberFormat="1" applyFont="1" applyFill="1" applyBorder="1" applyAlignment="1" applyProtection="1">
      <alignment horizontal="left" vertical="center" wrapText="1"/>
    </xf>
    <xf numFmtId="191" fontId="29" fillId="5" borderId="8" xfId="0" applyNumberFormat="1" applyFont="1" applyFill="1" applyBorder="1" applyAlignment="1" applyProtection="1">
      <alignment horizontal="right" vertical="center" wrapText="1"/>
    </xf>
    <xf numFmtId="191" fontId="29" fillId="5" borderId="9" xfId="0" applyNumberFormat="1" applyFont="1" applyFill="1" applyBorder="1" applyAlignment="1" applyProtection="1">
      <alignment horizontal="left" vertical="center" wrapText="1"/>
    </xf>
    <xf numFmtId="191" fontId="29" fillId="5" borderId="35" xfId="0" applyNumberFormat="1" applyFont="1" applyFill="1" applyBorder="1" applyAlignment="1" applyProtection="1">
      <alignment horizontal="right" vertical="center" wrapText="1"/>
    </xf>
    <xf numFmtId="191" fontId="29" fillId="5" borderId="34" xfId="0" applyNumberFormat="1" applyFont="1" applyFill="1" applyBorder="1" applyAlignment="1" applyProtection="1">
      <alignment horizontal="left" vertical="center" wrapText="1"/>
    </xf>
    <xf numFmtId="191" fontId="10" fillId="5" borderId="31" xfId="0" applyNumberFormat="1" applyFont="1" applyFill="1" applyBorder="1" applyAlignment="1" applyProtection="1">
      <alignment horizontal="right" vertical="center" wrapText="1"/>
    </xf>
    <xf numFmtId="0" fontId="5" fillId="0" borderId="13" xfId="0" applyFont="1" applyBorder="1" applyProtection="1">
      <alignment vertical="center"/>
    </xf>
    <xf numFmtId="187" fontId="5" fillId="0" borderId="0" xfId="0" applyNumberFormat="1" applyFont="1" applyFill="1" applyBorder="1" applyAlignment="1" applyProtection="1">
      <alignment horizontal="right" vertical="center"/>
    </xf>
    <xf numFmtId="0" fontId="39" fillId="0" borderId="0" xfId="0" applyFont="1" applyBorder="1" applyAlignment="1" applyProtection="1">
      <alignment horizontal="right" vertical="center"/>
    </xf>
    <xf numFmtId="49" fontId="49" fillId="5" borderId="0" xfId="2" applyNumberFormat="1" applyFont="1" applyFill="1" applyBorder="1" applyAlignment="1" applyProtection="1">
      <alignment horizontal="right" vertical="center" wrapText="1"/>
    </xf>
    <xf numFmtId="0" fontId="5" fillId="5" borderId="24" xfId="0" applyFont="1" applyFill="1" applyBorder="1" applyProtection="1">
      <alignment vertical="center"/>
    </xf>
    <xf numFmtId="0" fontId="5" fillId="5" borderId="0" xfId="0" applyFont="1" applyFill="1" applyBorder="1" applyProtection="1">
      <alignment vertical="center"/>
    </xf>
    <xf numFmtId="0" fontId="5" fillId="5" borderId="9" xfId="0" applyFont="1" applyFill="1" applyBorder="1" applyProtection="1">
      <alignment vertical="center"/>
    </xf>
    <xf numFmtId="0" fontId="5" fillId="5" borderId="24" xfId="0" applyFont="1" applyFill="1" applyBorder="1" applyAlignment="1" applyProtection="1">
      <alignment horizontal="right" vertical="center"/>
    </xf>
    <xf numFmtId="0" fontId="4" fillId="5" borderId="0" xfId="0" applyFont="1" applyFill="1" applyBorder="1" applyProtection="1">
      <alignment vertical="center"/>
    </xf>
    <xf numFmtId="0" fontId="3" fillId="5" borderId="9" xfId="0" applyFont="1" applyFill="1" applyBorder="1" applyProtection="1">
      <alignment vertical="center"/>
    </xf>
    <xf numFmtId="0" fontId="5" fillId="5" borderId="24" xfId="0" applyFont="1" applyFill="1" applyBorder="1" applyAlignment="1" applyProtection="1">
      <alignment horizontal="left" vertical="center"/>
    </xf>
    <xf numFmtId="0" fontId="5" fillId="5" borderId="0" xfId="0" applyFont="1" applyFill="1" applyBorder="1" applyAlignment="1" applyProtection="1">
      <alignment vertical="top" wrapText="1"/>
    </xf>
    <xf numFmtId="0" fontId="0" fillId="5" borderId="0" xfId="0" applyFill="1" applyBorder="1" applyProtection="1">
      <alignment vertical="center"/>
    </xf>
    <xf numFmtId="0" fontId="63" fillId="5" borderId="9" xfId="0" applyFont="1" applyFill="1" applyBorder="1" applyProtection="1">
      <alignment vertical="center"/>
    </xf>
    <xf numFmtId="0" fontId="5" fillId="5" borderId="0" xfId="0" applyFont="1" applyFill="1" applyBorder="1" applyAlignment="1" applyProtection="1">
      <alignment horizontal="center" vertical="center"/>
    </xf>
    <xf numFmtId="0" fontId="53" fillId="5" borderId="0" xfId="0" applyFont="1" applyFill="1" applyBorder="1" applyAlignment="1" applyProtection="1">
      <alignment horizontal="right" vertical="center"/>
    </xf>
    <xf numFmtId="0" fontId="0" fillId="5" borderId="0" xfId="0" applyFill="1" applyBorder="1" applyAlignment="1" applyProtection="1">
      <alignment vertical="center"/>
    </xf>
    <xf numFmtId="0" fontId="16" fillId="5" borderId="0" xfId="0" applyFont="1" applyFill="1" applyBorder="1" applyProtection="1">
      <alignment vertical="center"/>
    </xf>
    <xf numFmtId="0" fontId="0" fillId="5" borderId="0" xfId="0" applyFill="1" applyBorder="1" applyAlignment="1" applyProtection="1">
      <alignment horizontal="center" vertical="center"/>
    </xf>
    <xf numFmtId="0" fontId="3" fillId="5" borderId="9" xfId="0" applyFont="1" applyFill="1" applyBorder="1" applyAlignment="1" applyProtection="1">
      <alignment vertical="center" shrinkToFit="1"/>
    </xf>
    <xf numFmtId="0" fontId="5" fillId="5" borderId="24" xfId="0" applyFont="1" applyFill="1" applyBorder="1" applyAlignment="1" applyProtection="1">
      <alignment horizontal="center" vertical="center"/>
    </xf>
    <xf numFmtId="0" fontId="0" fillId="5" borderId="0" xfId="0" applyFont="1" applyFill="1" applyBorder="1" applyProtection="1">
      <alignment vertical="center"/>
    </xf>
    <xf numFmtId="0" fontId="49" fillId="5" borderId="0" xfId="0" applyFont="1" applyFill="1" applyBorder="1" applyAlignment="1" applyProtection="1">
      <alignment horizontal="right" vertical="center"/>
    </xf>
    <xf numFmtId="0" fontId="16" fillId="5" borderId="0" xfId="0" applyFont="1" applyFill="1" applyBorder="1" applyAlignment="1" applyProtection="1">
      <alignment horizontal="right" vertical="center"/>
    </xf>
    <xf numFmtId="0" fontId="29" fillId="5" borderId="9" xfId="0" applyFont="1" applyFill="1" applyBorder="1" applyAlignment="1" applyProtection="1">
      <alignment vertical="center" shrinkToFit="1"/>
    </xf>
    <xf numFmtId="187" fontId="5" fillId="5" borderId="0" xfId="1" applyNumberFormat="1" applyFont="1" applyFill="1" applyBorder="1" applyAlignment="1" applyProtection="1">
      <alignment horizontal="right"/>
    </xf>
    <xf numFmtId="0" fontId="0" fillId="5" borderId="24" xfId="0" applyFill="1" applyBorder="1" applyProtection="1">
      <alignment vertical="center"/>
    </xf>
    <xf numFmtId="190" fontId="5" fillId="5" borderId="0" xfId="1" applyNumberFormat="1" applyFont="1" applyFill="1" applyBorder="1" applyAlignment="1" applyProtection="1">
      <alignment horizontal="left" vertical="center"/>
    </xf>
    <xf numFmtId="178" fontId="12" fillId="5" borderId="0" xfId="0" applyNumberFormat="1" applyFont="1" applyFill="1" applyBorder="1" applyAlignment="1" applyProtection="1">
      <alignment horizontal="right" vertical="center"/>
    </xf>
    <xf numFmtId="0" fontId="5" fillId="5" borderId="0" xfId="0" applyFont="1" applyFill="1" applyBorder="1" applyAlignment="1" applyProtection="1">
      <alignment horizontal="right" vertical="center"/>
    </xf>
    <xf numFmtId="38" fontId="8" fillId="5" borderId="24" xfId="2" applyFont="1" applyFill="1" applyBorder="1" applyAlignment="1" applyProtection="1">
      <alignment vertical="center" shrinkToFit="1"/>
    </xf>
    <xf numFmtId="49" fontId="65" fillId="5" borderId="0" xfId="2" applyNumberFormat="1" applyFont="1" applyFill="1" applyBorder="1" applyAlignment="1" applyProtection="1">
      <alignment horizontal="left" vertical="top" wrapText="1"/>
    </xf>
    <xf numFmtId="38" fontId="8" fillId="5" borderId="0" xfId="2" applyFont="1" applyFill="1" applyBorder="1" applyAlignment="1" applyProtection="1">
      <alignment vertical="center" shrinkToFit="1"/>
    </xf>
    <xf numFmtId="0" fontId="14" fillId="5" borderId="0" xfId="0" applyFont="1" applyFill="1" applyBorder="1" applyProtection="1">
      <alignment vertical="center"/>
    </xf>
    <xf numFmtId="0" fontId="0" fillId="5" borderId="27" xfId="0" applyFill="1" applyBorder="1" applyProtection="1">
      <alignment vertical="center"/>
    </xf>
    <xf numFmtId="0" fontId="0" fillId="5" borderId="11" xfId="0" applyFill="1" applyBorder="1" applyProtection="1">
      <alignment vertical="center"/>
    </xf>
    <xf numFmtId="0" fontId="5" fillId="5" borderId="11" xfId="0" applyFont="1" applyFill="1" applyBorder="1" applyProtection="1">
      <alignment vertical="center"/>
    </xf>
    <xf numFmtId="0" fontId="0" fillId="5" borderId="9" xfId="0" applyFill="1" applyBorder="1" applyAlignment="1" applyProtection="1">
      <alignment horizontal="left" vertical="center"/>
    </xf>
    <xf numFmtId="189" fontId="5" fillId="5" borderId="0" xfId="1" applyNumberFormat="1" applyFont="1" applyFill="1" applyBorder="1" applyAlignment="1" applyProtection="1">
      <alignment horizontal="center" vertical="center"/>
    </xf>
    <xf numFmtId="189" fontId="12" fillId="5" borderId="0" xfId="1" applyNumberFormat="1" applyFont="1" applyFill="1" applyBorder="1" applyAlignment="1" applyProtection="1">
      <alignment horizontal="center" vertical="center"/>
    </xf>
    <xf numFmtId="0" fontId="29" fillId="5" borderId="0" xfId="0" applyFont="1" applyFill="1" applyBorder="1" applyAlignment="1" applyProtection="1">
      <alignment vertical="center" shrinkToFit="1"/>
    </xf>
    <xf numFmtId="0" fontId="0" fillId="5" borderId="9" xfId="0" applyFill="1" applyBorder="1" applyProtection="1">
      <alignment vertical="center"/>
    </xf>
    <xf numFmtId="0" fontId="5" fillId="5" borderId="12" xfId="0" applyFont="1" applyFill="1" applyBorder="1" applyProtection="1">
      <alignment vertical="center"/>
    </xf>
    <xf numFmtId="49" fontId="6" fillId="5" borderId="24" xfId="2" applyNumberFormat="1" applyFont="1" applyFill="1" applyBorder="1" applyAlignment="1" applyProtection="1">
      <alignment horizontal="left" vertical="center"/>
    </xf>
    <xf numFmtId="0" fontId="0" fillId="5" borderId="0" xfId="0" applyFont="1" applyFill="1" applyBorder="1" applyAlignment="1" applyProtection="1">
      <alignment vertical="center"/>
    </xf>
    <xf numFmtId="0" fontId="53" fillId="5" borderId="0" xfId="0" applyFont="1" applyFill="1" applyBorder="1" applyProtection="1">
      <alignment vertical="center"/>
    </xf>
    <xf numFmtId="0" fontId="0" fillId="5" borderId="0" xfId="0" applyFont="1" applyFill="1" applyBorder="1" applyAlignment="1" applyProtection="1">
      <alignment horizontal="center" vertical="center"/>
    </xf>
    <xf numFmtId="0" fontId="0" fillId="5" borderId="0" xfId="0" applyFill="1" applyProtection="1">
      <alignment vertical="center"/>
    </xf>
    <xf numFmtId="0" fontId="5" fillId="5" borderId="9" xfId="0" applyFont="1" applyFill="1" applyBorder="1" applyAlignment="1" applyProtection="1">
      <alignment horizontal="left" vertical="center"/>
    </xf>
    <xf numFmtId="0" fontId="5" fillId="5" borderId="0" xfId="0" applyFont="1" applyFill="1" applyBorder="1" applyAlignment="1" applyProtection="1">
      <alignment vertical="center" shrinkToFit="1"/>
    </xf>
    <xf numFmtId="0" fontId="5" fillId="5" borderId="27" xfId="0" applyFont="1" applyFill="1" applyBorder="1" applyProtection="1">
      <alignment vertical="center"/>
    </xf>
    <xf numFmtId="0" fontId="5" fillId="5" borderId="6" xfId="0" applyFont="1" applyFill="1" applyBorder="1" applyAlignment="1" applyProtection="1">
      <alignment horizontal="center" vertical="center"/>
    </xf>
    <xf numFmtId="185" fontId="5" fillId="5" borderId="6" xfId="0" applyNumberFormat="1" applyFont="1" applyFill="1" applyBorder="1" applyAlignment="1" applyProtection="1">
      <alignment horizontal="center" vertical="center"/>
    </xf>
    <xf numFmtId="0" fontId="5" fillId="5" borderId="6" xfId="0" applyFont="1" applyFill="1" applyBorder="1" applyAlignment="1" applyProtection="1">
      <alignment horizontal="center" vertical="center" wrapText="1" shrinkToFit="1"/>
    </xf>
    <xf numFmtId="0" fontId="5" fillId="5" borderId="0" xfId="0" applyFont="1" applyFill="1" applyBorder="1" applyAlignment="1" applyProtection="1">
      <alignment horizontal="center" vertical="center" wrapText="1" shrinkToFit="1"/>
    </xf>
    <xf numFmtId="179" fontId="5" fillId="5" borderId="0" xfId="0" applyNumberFormat="1" applyFont="1" applyFill="1" applyBorder="1" applyAlignment="1" applyProtection="1">
      <alignment horizontal="center" vertical="center"/>
    </xf>
    <xf numFmtId="180" fontId="5" fillId="5" borderId="9" xfId="0" applyNumberFormat="1" applyFont="1" applyFill="1" applyBorder="1" applyAlignment="1" applyProtection="1">
      <alignment horizontal="center" vertical="center" shrinkToFit="1"/>
    </xf>
    <xf numFmtId="0" fontId="12" fillId="5" borderId="11" xfId="0" applyFont="1" applyFill="1" applyBorder="1" applyProtection="1">
      <alignment vertical="center"/>
    </xf>
    <xf numFmtId="0" fontId="64" fillId="5" borderId="0" xfId="0" applyFont="1" applyFill="1" applyBorder="1" applyProtection="1">
      <alignment vertical="center"/>
    </xf>
    <xf numFmtId="0" fontId="47" fillId="5" borderId="0" xfId="0" applyFont="1" applyFill="1" applyBorder="1" applyAlignment="1" applyProtection="1">
      <alignment horizontal="right" vertical="center"/>
    </xf>
    <xf numFmtId="178" fontId="47" fillId="5" borderId="0" xfId="0" applyNumberFormat="1" applyFont="1" applyFill="1" applyBorder="1" applyAlignment="1" applyProtection="1">
      <alignment horizontal="right" vertical="center"/>
    </xf>
    <xf numFmtId="0" fontId="17" fillId="5" borderId="0" xfId="0" applyFont="1" applyFill="1" applyBorder="1" applyAlignment="1" applyProtection="1">
      <alignment horizontal="right" vertical="center"/>
    </xf>
    <xf numFmtId="0" fontId="62" fillId="5" borderId="0" xfId="0" applyFont="1" applyFill="1" applyBorder="1" applyAlignment="1" applyProtection="1">
      <alignment vertical="top" wrapText="1"/>
    </xf>
    <xf numFmtId="0" fontId="4" fillId="5" borderId="0" xfId="0" applyFont="1" applyFill="1" applyBorder="1" applyAlignment="1" applyProtection="1">
      <alignment vertical="center"/>
    </xf>
    <xf numFmtId="0" fontId="6" fillId="5" borderId="0" xfId="0" applyFont="1" applyFill="1" applyBorder="1" applyAlignment="1" applyProtection="1">
      <alignment horizontal="left" vertical="center"/>
    </xf>
    <xf numFmtId="0" fontId="17" fillId="5" borderId="0" xfId="0" applyFont="1" applyFill="1" applyBorder="1" applyAlignment="1" applyProtection="1">
      <alignment horizontal="left" vertical="center"/>
    </xf>
    <xf numFmtId="0" fontId="2" fillId="5" borderId="0" xfId="0" applyFont="1" applyFill="1" applyBorder="1" applyAlignment="1" applyProtection="1">
      <alignment horizontal="left" vertical="center"/>
    </xf>
    <xf numFmtId="178" fontId="5" fillId="5" borderId="0" xfId="0" applyNumberFormat="1" applyFont="1" applyFill="1" applyBorder="1" applyAlignment="1" applyProtection="1">
      <alignment horizontal="right" vertical="center"/>
    </xf>
    <xf numFmtId="0" fontId="12" fillId="5" borderId="0" xfId="0" applyFont="1" applyFill="1" applyBorder="1" applyAlignment="1" applyProtection="1">
      <alignment vertical="center"/>
    </xf>
    <xf numFmtId="0" fontId="8" fillId="5" borderId="0" xfId="0" applyFont="1" applyFill="1" applyBorder="1" applyProtection="1">
      <alignment vertical="center"/>
    </xf>
    <xf numFmtId="179" fontId="8" fillId="5" borderId="0" xfId="0" applyNumberFormat="1" applyFont="1" applyFill="1" applyBorder="1" applyProtection="1">
      <alignment vertical="center"/>
    </xf>
    <xf numFmtId="0" fontId="26" fillId="5" borderId="0" xfId="0" applyFont="1" applyFill="1" applyBorder="1" applyAlignment="1" applyProtection="1">
      <alignment horizontal="left" vertical="center"/>
    </xf>
    <xf numFmtId="176" fontId="5" fillId="5" borderId="0" xfId="0" applyNumberFormat="1" applyFont="1" applyFill="1" applyBorder="1" applyAlignment="1" applyProtection="1">
      <alignment horizontal="right" vertical="center"/>
    </xf>
    <xf numFmtId="0" fontId="17" fillId="5" borderId="0" xfId="0" applyFont="1" applyFill="1" applyBorder="1" applyAlignment="1" applyProtection="1">
      <alignment horizontal="right"/>
    </xf>
    <xf numFmtId="176" fontId="5" fillId="5" borderId="0" xfId="0" applyNumberFormat="1" applyFont="1" applyFill="1" applyBorder="1" applyProtection="1">
      <alignment vertical="center"/>
    </xf>
    <xf numFmtId="176" fontId="5" fillId="5" borderId="11" xfId="0" applyNumberFormat="1" applyFont="1" applyFill="1" applyBorder="1" applyAlignment="1" applyProtection="1">
      <alignment horizontal="right" vertical="center"/>
    </xf>
    <xf numFmtId="178" fontId="17" fillId="5" borderId="0" xfId="0" applyNumberFormat="1" applyFont="1" applyFill="1" applyBorder="1" applyAlignment="1" applyProtection="1">
      <alignment horizontal="right" vertical="center"/>
    </xf>
    <xf numFmtId="0" fontId="39" fillId="5" borderId="0" xfId="0" applyFont="1" applyFill="1" applyBorder="1" applyAlignment="1" applyProtection="1">
      <alignment horizontal="right" vertical="center"/>
    </xf>
    <xf numFmtId="178" fontId="5" fillId="5" borderId="0" xfId="0" applyNumberFormat="1" applyFont="1" applyFill="1" applyBorder="1" applyAlignment="1" applyProtection="1">
      <alignment horizontal="center" vertical="center"/>
    </xf>
    <xf numFmtId="0" fontId="5" fillId="5" borderId="6" xfId="0" applyFont="1" applyFill="1" applyBorder="1" applyAlignment="1" applyProtection="1">
      <alignment horizontal="center" vertical="center" shrinkToFit="1"/>
    </xf>
    <xf numFmtId="0" fontId="51" fillId="5" borderId="0" xfId="0" applyFont="1" applyFill="1" applyBorder="1" applyAlignment="1" applyProtection="1">
      <alignment horizontal="right" vertical="center"/>
    </xf>
    <xf numFmtId="0" fontId="5" fillId="5" borderId="0" xfId="0" applyFont="1" applyFill="1" applyBorder="1" applyAlignment="1" applyProtection="1">
      <alignment vertical="center" wrapText="1"/>
    </xf>
    <xf numFmtId="0" fontId="53" fillId="5" borderId="0" xfId="0" applyFont="1" applyFill="1" applyBorder="1" applyAlignment="1" applyProtection="1">
      <alignment horizontal="center" vertical="center"/>
    </xf>
    <xf numFmtId="0" fontId="5" fillId="5" borderId="0" xfId="0" applyFont="1" applyFill="1" applyProtection="1">
      <alignment vertical="center"/>
    </xf>
    <xf numFmtId="187" fontId="5" fillId="5" borderId="0" xfId="0" applyNumberFormat="1" applyFont="1" applyFill="1" applyBorder="1" applyAlignment="1" applyProtection="1">
      <alignment horizontal="right" vertical="center"/>
    </xf>
    <xf numFmtId="0" fontId="62" fillId="5" borderId="0" xfId="0" applyFont="1" applyFill="1" applyBorder="1" applyAlignment="1" applyProtection="1">
      <alignment vertical="top"/>
    </xf>
    <xf numFmtId="179" fontId="5" fillId="5" borderId="6" xfId="0" applyNumberFormat="1" applyFont="1" applyFill="1" applyBorder="1" applyAlignment="1" applyProtection="1">
      <alignment horizontal="center" vertical="center"/>
    </xf>
    <xf numFmtId="0" fontId="5" fillId="5" borderId="0" xfId="0" applyFont="1" applyFill="1" applyBorder="1" applyAlignment="1" applyProtection="1">
      <alignment vertical="top"/>
    </xf>
    <xf numFmtId="0" fontId="25" fillId="5" borderId="0" xfId="0" applyFont="1" applyFill="1" applyBorder="1" applyAlignment="1" applyProtection="1">
      <alignment horizontal="right" vertical="center"/>
    </xf>
    <xf numFmtId="0" fontId="6" fillId="5" borderId="0" xfId="0" applyFont="1" applyFill="1" applyBorder="1" applyAlignment="1" applyProtection="1">
      <alignment horizontal="center" vertical="center"/>
    </xf>
    <xf numFmtId="180" fontId="5" fillId="5" borderId="7" xfId="0" applyNumberFormat="1" applyFont="1" applyFill="1" applyBorder="1" applyAlignment="1" applyProtection="1">
      <alignment horizontal="center" vertical="center" shrinkToFit="1"/>
    </xf>
    <xf numFmtId="0" fontId="5" fillId="5" borderId="9" xfId="0" applyFont="1" applyFill="1" applyBorder="1" applyAlignment="1" applyProtection="1">
      <alignment vertical="center" shrinkToFit="1"/>
    </xf>
    <xf numFmtId="179" fontId="8" fillId="5" borderId="0" xfId="0" applyNumberFormat="1" applyFont="1" applyFill="1" applyBorder="1" applyAlignment="1" applyProtection="1">
      <alignment vertical="center" shrinkToFit="1"/>
    </xf>
    <xf numFmtId="0" fontId="8" fillId="5" borderId="0" xfId="0" applyFont="1" applyFill="1" applyBorder="1" applyAlignment="1" applyProtection="1">
      <alignment horizontal="center" vertical="center"/>
    </xf>
    <xf numFmtId="0" fontId="8" fillId="5" borderId="11" xfId="0" applyFont="1" applyFill="1" applyBorder="1" applyAlignment="1" applyProtection="1">
      <alignment horizontal="center" vertical="center" shrinkToFit="1"/>
    </xf>
    <xf numFmtId="0" fontId="8" fillId="5" borderId="12" xfId="0" applyFont="1" applyFill="1" applyBorder="1" applyAlignment="1" applyProtection="1">
      <alignment horizontal="center" vertical="center" shrinkToFit="1"/>
    </xf>
    <xf numFmtId="176" fontId="5" fillId="5" borderId="0" xfId="0" applyNumberFormat="1" applyFont="1" applyFill="1" applyBorder="1" applyAlignment="1" applyProtection="1">
      <alignment vertical="center"/>
    </xf>
    <xf numFmtId="0" fontId="6" fillId="5" borderId="0" xfId="0" applyFont="1" applyFill="1" applyBorder="1" applyAlignment="1" applyProtection="1">
      <alignment vertical="center"/>
    </xf>
    <xf numFmtId="0" fontId="49" fillId="5" borderId="0" xfId="0" applyFont="1" applyFill="1" applyBorder="1" applyAlignment="1" applyProtection="1">
      <alignment horizontal="left" vertical="center"/>
    </xf>
    <xf numFmtId="0" fontId="6" fillId="5" borderId="0" xfId="0" applyFont="1" applyFill="1" applyBorder="1" applyAlignment="1" applyProtection="1">
      <alignment horizontal="left" vertical="center" shrinkToFit="1"/>
    </xf>
    <xf numFmtId="178" fontId="5" fillId="5" borderId="0" xfId="0" applyNumberFormat="1" applyFont="1" applyFill="1" applyBorder="1" applyAlignment="1" applyProtection="1">
      <alignment vertical="center"/>
    </xf>
    <xf numFmtId="0" fontId="15" fillId="5" borderId="0" xfId="0" applyFont="1" applyFill="1" applyBorder="1" applyAlignment="1" applyProtection="1">
      <alignment horizontal="right" vertical="center"/>
    </xf>
    <xf numFmtId="176" fontId="12" fillId="5" borderId="0" xfId="0" applyNumberFormat="1" applyFont="1" applyFill="1" applyBorder="1" applyAlignment="1" applyProtection="1">
      <alignment horizontal="center" vertical="center"/>
    </xf>
    <xf numFmtId="0" fontId="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justify" vertical="justify" wrapText="1"/>
    </xf>
    <xf numFmtId="0" fontId="49" fillId="5" borderId="0" xfId="0" applyFont="1" applyFill="1" applyBorder="1" applyAlignment="1" applyProtection="1">
      <alignment horizontal="right" vertical="top" wrapText="1"/>
    </xf>
    <xf numFmtId="180" fontId="5" fillId="5" borderId="0" xfId="0" applyNumberFormat="1" applyFont="1" applyFill="1" applyBorder="1" applyAlignment="1" applyProtection="1">
      <alignment vertical="center"/>
    </xf>
    <xf numFmtId="0" fontId="22" fillId="5" borderId="0" xfId="0" applyFont="1" applyFill="1" applyBorder="1" applyAlignment="1" applyProtection="1">
      <alignment horizontal="right" vertical="center"/>
    </xf>
    <xf numFmtId="0" fontId="10" fillId="5" borderId="0" xfId="0" applyFont="1" applyFill="1" applyBorder="1" applyAlignment="1" applyProtection="1">
      <alignment vertical="center" shrinkToFit="1"/>
    </xf>
    <xf numFmtId="0" fontId="8" fillId="5" borderId="0" xfId="0" applyFont="1" applyFill="1" applyBorder="1" applyAlignment="1" applyProtection="1">
      <alignment horizontal="right" vertical="center"/>
    </xf>
    <xf numFmtId="183" fontId="5" fillId="5" borderId="0" xfId="0" applyNumberFormat="1" applyFont="1" applyFill="1" applyBorder="1" applyAlignment="1" applyProtection="1">
      <alignment vertical="center"/>
    </xf>
    <xf numFmtId="179" fontId="5" fillId="5" borderId="0" xfId="0" applyNumberFormat="1" applyFont="1" applyFill="1" applyBorder="1" applyAlignment="1" applyProtection="1">
      <alignment horizontal="right" vertical="center"/>
    </xf>
    <xf numFmtId="0" fontId="63" fillId="5" borderId="0" xfId="0" applyFont="1" applyFill="1" applyBorder="1" applyProtection="1">
      <alignment vertical="center"/>
    </xf>
    <xf numFmtId="180" fontId="5" fillId="5" borderId="0" xfId="0" applyNumberFormat="1" applyFont="1" applyFill="1" applyBorder="1" applyProtection="1">
      <alignment vertical="center"/>
    </xf>
    <xf numFmtId="180" fontId="5" fillId="5" borderId="0" xfId="0" applyNumberFormat="1" applyFont="1" applyFill="1" applyBorder="1" applyAlignment="1" applyProtection="1">
      <alignment horizontal="right" vertical="center"/>
    </xf>
    <xf numFmtId="0" fontId="27" fillId="5" borderId="9" xfId="0" applyFont="1" applyFill="1" applyBorder="1" applyProtection="1">
      <alignment vertical="center"/>
    </xf>
    <xf numFmtId="180" fontId="12" fillId="5" borderId="11" xfId="0" applyNumberFormat="1" applyFont="1" applyFill="1" applyBorder="1" applyAlignment="1" applyProtection="1">
      <alignment horizontal="center" vertical="center"/>
    </xf>
    <xf numFmtId="180" fontId="12" fillId="5" borderId="0" xfId="0" applyNumberFormat="1" applyFont="1" applyFill="1" applyBorder="1" applyAlignment="1" applyProtection="1">
      <alignment horizontal="center" vertical="center"/>
    </xf>
    <xf numFmtId="0" fontId="5" fillId="5" borderId="11" xfId="0" applyFont="1" applyFill="1" applyBorder="1" applyAlignment="1" applyProtection="1">
      <alignment horizontal="center" vertical="center"/>
    </xf>
    <xf numFmtId="0" fontId="5" fillId="5" borderId="11" xfId="0" applyFont="1" applyFill="1" applyBorder="1" applyAlignment="1" applyProtection="1">
      <alignment horizontal="left" vertical="center"/>
    </xf>
    <xf numFmtId="0" fontId="12" fillId="5" borderId="0" xfId="0" applyFont="1" applyFill="1" applyBorder="1" applyAlignment="1" applyProtection="1">
      <alignment horizontal="center" vertical="center"/>
    </xf>
    <xf numFmtId="0" fontId="4" fillId="5" borderId="0" xfId="0" applyFont="1" applyFill="1" applyBorder="1" applyAlignment="1" applyProtection="1">
      <alignment horizontal="center" vertical="center"/>
    </xf>
    <xf numFmtId="0" fontId="4" fillId="5" borderId="9" xfId="0" applyFont="1" applyFill="1" applyBorder="1" applyAlignment="1" applyProtection="1">
      <alignment horizontal="center" vertical="center"/>
    </xf>
    <xf numFmtId="0" fontId="5" fillId="5" borderId="23" xfId="0" applyFont="1" applyFill="1" applyBorder="1" applyProtection="1">
      <alignment vertical="center"/>
    </xf>
    <xf numFmtId="0" fontId="5" fillId="5" borderId="7" xfId="0" applyFont="1" applyFill="1" applyBorder="1" applyProtection="1">
      <alignment vertical="center"/>
    </xf>
    <xf numFmtId="0" fontId="49" fillId="5" borderId="0" xfId="0" applyFont="1" applyFill="1" applyBorder="1" applyAlignment="1" applyProtection="1">
      <alignment horizontal="center" vertical="center"/>
    </xf>
    <xf numFmtId="0" fontId="6" fillId="5" borderId="0" xfId="0" applyFont="1" applyFill="1" applyBorder="1" applyProtection="1">
      <alignment vertical="center"/>
    </xf>
    <xf numFmtId="178" fontId="5" fillId="5" borderId="0" xfId="0" applyNumberFormat="1" applyFont="1" applyFill="1" applyBorder="1" applyProtection="1">
      <alignment vertical="center"/>
    </xf>
    <xf numFmtId="178" fontId="5" fillId="5" borderId="11" xfId="0" applyNumberFormat="1" applyFont="1" applyFill="1" applyBorder="1" applyProtection="1">
      <alignment vertical="center"/>
    </xf>
    <xf numFmtId="178" fontId="6" fillId="5" borderId="0" xfId="0" applyNumberFormat="1" applyFont="1" applyFill="1" applyBorder="1" applyProtection="1">
      <alignment vertical="center"/>
    </xf>
    <xf numFmtId="184" fontId="5" fillId="5" borderId="0" xfId="0" applyNumberFormat="1" applyFont="1" applyFill="1" applyBorder="1" applyProtection="1">
      <alignment vertical="center"/>
    </xf>
    <xf numFmtId="0" fontId="7" fillId="5" borderId="0" xfId="0" applyFont="1" applyFill="1" applyBorder="1" applyProtection="1">
      <alignment vertical="center"/>
    </xf>
    <xf numFmtId="0" fontId="5" fillId="5" borderId="0" xfId="0" applyFont="1" applyFill="1" applyBorder="1" applyAlignment="1" applyProtection="1">
      <alignment horizontal="center"/>
    </xf>
    <xf numFmtId="178" fontId="5" fillId="5" borderId="0" xfId="0" applyNumberFormat="1" applyFont="1" applyFill="1" applyBorder="1" applyAlignment="1" applyProtection="1">
      <alignment horizontal="center"/>
    </xf>
    <xf numFmtId="0" fontId="5" fillId="5" borderId="0" xfId="0" applyFont="1" applyFill="1" applyBorder="1" applyAlignment="1" applyProtection="1">
      <alignment vertical="top" wrapText="1" shrinkToFit="1"/>
    </xf>
    <xf numFmtId="185" fontId="5" fillId="5" borderId="0" xfId="0" applyNumberFormat="1" applyFont="1" applyFill="1" applyBorder="1" applyAlignment="1" applyProtection="1">
      <alignment vertical="center"/>
    </xf>
    <xf numFmtId="0" fontId="63" fillId="5" borderId="24" xfId="0" applyFont="1" applyFill="1" applyBorder="1" applyProtection="1">
      <alignment vertical="center"/>
    </xf>
    <xf numFmtId="0" fontId="49" fillId="5" borderId="0" xfId="0" applyFont="1" applyFill="1" applyBorder="1" applyAlignment="1" applyProtection="1">
      <alignment horizontal="left" vertical="top" wrapText="1"/>
    </xf>
    <xf numFmtId="178" fontId="5" fillId="5" borderId="28" xfId="0" applyNumberFormat="1" applyFont="1" applyFill="1" applyBorder="1" applyProtection="1">
      <alignment vertical="center"/>
    </xf>
    <xf numFmtId="0" fontId="8" fillId="5" borderId="9" xfId="0" applyFont="1" applyFill="1" applyBorder="1" applyProtection="1">
      <alignment vertical="center"/>
    </xf>
    <xf numFmtId="0" fontId="32" fillId="5" borderId="0" xfId="0" applyFont="1" applyFill="1" applyBorder="1" applyProtection="1">
      <alignment vertical="center"/>
    </xf>
    <xf numFmtId="0" fontId="0" fillId="5" borderId="0" xfId="0" applyFill="1" applyBorder="1" applyAlignment="1" applyProtection="1">
      <alignment horizontal="left" vertical="top" wrapText="1"/>
    </xf>
    <xf numFmtId="0" fontId="5" fillId="5" borderId="0" xfId="0" applyFont="1" applyFill="1" applyBorder="1" applyAlignment="1" applyProtection="1">
      <alignment horizontal="center" vertical="center" wrapText="1"/>
    </xf>
    <xf numFmtId="0" fontId="49" fillId="5" borderId="0" xfId="0" applyFont="1" applyFill="1" applyBorder="1" applyAlignment="1" applyProtection="1">
      <alignment horizontal="right"/>
    </xf>
    <xf numFmtId="0" fontId="39" fillId="5" borderId="0" xfId="0" applyFont="1" applyFill="1" applyBorder="1" applyAlignment="1" applyProtection="1">
      <alignment horizontal="right" vertical="center" shrinkToFit="1"/>
    </xf>
    <xf numFmtId="0" fontId="15" fillId="5" borderId="0" xfId="0" applyFont="1" applyFill="1" applyBorder="1" applyAlignment="1" applyProtection="1">
      <alignment horizontal="right" vertical="center" shrinkToFit="1"/>
    </xf>
    <xf numFmtId="179" fontId="12" fillId="5" borderId="0" xfId="0" applyNumberFormat="1" applyFont="1" applyFill="1" applyBorder="1" applyAlignment="1" applyProtection="1">
      <alignment horizontal="center" vertical="center"/>
    </xf>
    <xf numFmtId="0" fontId="17" fillId="5" borderId="0" xfId="0" applyFont="1" applyFill="1" applyBorder="1" applyProtection="1">
      <alignment vertical="center"/>
    </xf>
    <xf numFmtId="0" fontId="21" fillId="5" borderId="0" xfId="0" applyFont="1" applyFill="1" applyBorder="1" applyProtection="1">
      <alignment vertical="center"/>
    </xf>
    <xf numFmtId="0" fontId="47" fillId="5" borderId="0" xfId="0" applyFont="1" applyFill="1" applyBorder="1" applyAlignment="1" applyProtection="1">
      <alignment horizontal="right"/>
    </xf>
    <xf numFmtId="180" fontId="5" fillId="5" borderId="0" xfId="0" applyNumberFormat="1" applyFont="1" applyFill="1" applyBorder="1" applyAlignment="1" applyProtection="1">
      <alignment horizontal="left" vertical="top"/>
    </xf>
    <xf numFmtId="182" fontId="5" fillId="5" borderId="0" xfId="0" applyNumberFormat="1" applyFont="1" applyFill="1" applyBorder="1" applyAlignment="1" applyProtection="1">
      <alignment horizontal="center" vertical="center"/>
    </xf>
    <xf numFmtId="0" fontId="7" fillId="5" borderId="11" xfId="0" applyFont="1" applyFill="1" applyBorder="1" applyProtection="1">
      <alignment vertical="center"/>
    </xf>
    <xf numFmtId="0" fontId="5" fillId="5" borderId="9" xfId="0" applyFont="1" applyFill="1" applyBorder="1" applyAlignment="1" applyProtection="1">
      <alignment horizontal="justify" vertical="justify" wrapText="1"/>
    </xf>
    <xf numFmtId="0" fontId="10" fillId="5" borderId="9" xfId="0" applyFont="1" applyFill="1" applyBorder="1" applyAlignment="1" applyProtection="1">
      <alignment vertical="center" shrinkToFit="1"/>
    </xf>
    <xf numFmtId="0" fontId="17" fillId="5" borderId="11" xfId="0" applyFont="1" applyFill="1" applyBorder="1" applyAlignment="1" applyProtection="1">
      <alignment horizontal="right" vertical="center"/>
    </xf>
    <xf numFmtId="180" fontId="5" fillId="5" borderId="11" xfId="0" applyNumberFormat="1" applyFont="1" applyFill="1" applyBorder="1" applyAlignment="1" applyProtection="1">
      <alignment horizontal="center" vertical="center"/>
    </xf>
    <xf numFmtId="0" fontId="8" fillId="5" borderId="11" xfId="0" applyFont="1" applyFill="1" applyBorder="1" applyProtection="1">
      <alignment vertical="center"/>
    </xf>
    <xf numFmtId="0" fontId="8" fillId="5" borderId="12" xfId="0" applyFont="1" applyFill="1" applyBorder="1" applyAlignment="1" applyProtection="1">
      <alignment vertical="center" shrinkToFit="1"/>
    </xf>
    <xf numFmtId="0" fontId="5" fillId="5" borderId="11" xfId="0" applyFont="1" applyFill="1" applyBorder="1" applyAlignment="1" applyProtection="1">
      <alignment vertical="center"/>
    </xf>
    <xf numFmtId="0" fontId="8" fillId="5" borderId="11" xfId="0" applyFont="1" applyFill="1" applyBorder="1" applyAlignment="1" applyProtection="1">
      <alignment vertical="center" shrinkToFit="1"/>
    </xf>
    <xf numFmtId="0" fontId="15" fillId="5" borderId="11" xfId="0" applyFont="1" applyFill="1" applyBorder="1" applyAlignment="1" applyProtection="1">
      <alignment horizontal="right" vertical="center"/>
    </xf>
    <xf numFmtId="178" fontId="12" fillId="5" borderId="11" xfId="0" applyNumberFormat="1" applyFont="1" applyFill="1" applyBorder="1" applyAlignment="1" applyProtection="1">
      <alignment horizontal="center" vertical="center"/>
    </xf>
    <xf numFmtId="0" fontId="0" fillId="5" borderId="12" xfId="0" applyFill="1" applyBorder="1" applyAlignment="1" applyProtection="1">
      <alignment vertical="center"/>
    </xf>
    <xf numFmtId="0" fontId="5" fillId="5" borderId="11" xfId="0" applyFont="1" applyFill="1" applyBorder="1" applyAlignment="1" applyProtection="1">
      <alignment vertical="top" wrapText="1"/>
    </xf>
    <xf numFmtId="0" fontId="5" fillId="5" borderId="11" xfId="0" applyFont="1" applyFill="1" applyBorder="1" applyAlignment="1" applyProtection="1">
      <alignment horizontal="left" vertical="top" wrapText="1"/>
    </xf>
    <xf numFmtId="0" fontId="6" fillId="5" borderId="11" xfId="0" applyFont="1" applyFill="1" applyBorder="1" applyAlignment="1" applyProtection="1">
      <alignment horizontal="left" vertical="center"/>
    </xf>
    <xf numFmtId="0" fontId="5" fillId="5" borderId="11" xfId="0" applyFont="1" applyFill="1" applyBorder="1" applyAlignment="1" applyProtection="1">
      <alignment horizontal="right" vertical="center"/>
    </xf>
    <xf numFmtId="187" fontId="5" fillId="5" borderId="11" xfId="0" applyNumberFormat="1" applyFont="1" applyFill="1" applyBorder="1" applyAlignment="1" applyProtection="1">
      <alignment horizontal="right" vertical="center"/>
    </xf>
    <xf numFmtId="0" fontId="0" fillId="5" borderId="12" xfId="0" applyFill="1" applyBorder="1" applyAlignment="1" applyProtection="1">
      <alignment vertical="center" shrinkToFit="1"/>
    </xf>
    <xf numFmtId="195" fontId="10" fillId="5" borderId="74" xfId="0" applyNumberFormat="1" applyFont="1" applyFill="1" applyBorder="1" applyAlignment="1" applyProtection="1">
      <alignment horizontal="right" vertical="center" wrapText="1"/>
    </xf>
    <xf numFmtId="196" fontId="10" fillId="5" borderId="76" xfId="0" applyNumberFormat="1" applyFont="1" applyFill="1" applyBorder="1" applyAlignment="1" applyProtection="1">
      <alignment horizontal="left" vertical="center" wrapText="1"/>
    </xf>
    <xf numFmtId="196" fontId="5" fillId="5" borderId="0" xfId="1" applyNumberFormat="1" applyFont="1" applyFill="1" applyBorder="1" applyAlignment="1" applyProtection="1">
      <alignment horizontal="left" vertical="center"/>
    </xf>
    <xf numFmtId="0" fontId="5" fillId="5" borderId="28" xfId="0" applyFont="1" applyFill="1" applyBorder="1" applyProtection="1">
      <alignment vertical="center"/>
    </xf>
    <xf numFmtId="0" fontId="8" fillId="5" borderId="28" xfId="0" applyFont="1" applyFill="1" applyBorder="1" applyAlignment="1" applyProtection="1">
      <alignment horizontal="center" vertical="center" shrinkToFit="1"/>
    </xf>
    <xf numFmtId="178" fontId="10" fillId="0" borderId="39" xfId="0" applyNumberFormat="1" applyFont="1" applyBorder="1" applyAlignment="1" applyProtection="1">
      <alignment vertical="center" wrapText="1"/>
    </xf>
    <xf numFmtId="179" fontId="5" fillId="0" borderId="33" xfId="0" applyNumberFormat="1" applyFont="1" applyBorder="1" applyAlignment="1" applyProtection="1">
      <alignment vertical="center"/>
    </xf>
    <xf numFmtId="178" fontId="5" fillId="0" borderId="39" xfId="0" applyNumberFormat="1" applyFont="1" applyBorder="1" applyProtection="1">
      <alignment vertical="center"/>
    </xf>
    <xf numFmtId="0" fontId="5" fillId="0" borderId="39" xfId="0" applyFont="1" applyBorder="1" applyProtection="1">
      <alignment vertical="center"/>
    </xf>
    <xf numFmtId="0" fontId="5" fillId="0" borderId="33" xfId="0" applyFont="1" applyBorder="1" applyProtection="1">
      <alignment vertical="center"/>
    </xf>
    <xf numFmtId="0" fontId="5" fillId="5" borderId="28" xfId="0" applyFont="1" applyFill="1" applyBorder="1" applyAlignment="1" applyProtection="1">
      <alignment vertical="center"/>
    </xf>
    <xf numFmtId="0" fontId="17" fillId="5" borderId="28" xfId="0" applyFont="1" applyFill="1" applyBorder="1" applyAlignment="1" applyProtection="1">
      <alignment horizontal="right" vertical="center"/>
    </xf>
    <xf numFmtId="0" fontId="8" fillId="5" borderId="28" xfId="0" applyFont="1" applyFill="1" applyBorder="1" applyAlignment="1" applyProtection="1">
      <alignment vertical="center" shrinkToFit="1"/>
    </xf>
    <xf numFmtId="0" fontId="8" fillId="5" borderId="28" xfId="0" applyFont="1" applyFill="1" applyBorder="1" applyProtection="1">
      <alignment vertical="center"/>
    </xf>
    <xf numFmtId="0" fontId="5" fillId="5" borderId="28" xfId="0" applyFont="1" applyFill="1" applyBorder="1" applyAlignment="1" applyProtection="1">
      <alignment horizontal="left" vertical="top" wrapText="1"/>
    </xf>
    <xf numFmtId="0" fontId="5" fillId="5" borderId="28" xfId="0" applyFont="1" applyFill="1" applyBorder="1" applyAlignment="1" applyProtection="1">
      <alignment vertical="top" wrapText="1"/>
    </xf>
    <xf numFmtId="0" fontId="6" fillId="5" borderId="28" xfId="0" applyFont="1" applyFill="1" applyBorder="1" applyAlignment="1" applyProtection="1">
      <alignment horizontal="left" vertical="center"/>
    </xf>
    <xf numFmtId="0" fontId="5" fillId="5" borderId="28" xfId="0" applyFont="1" applyFill="1" applyBorder="1" applyAlignment="1" applyProtection="1">
      <alignment horizontal="right" vertical="center"/>
    </xf>
    <xf numFmtId="187" fontId="5" fillId="5" borderId="28" xfId="0" applyNumberFormat="1" applyFont="1" applyFill="1" applyBorder="1" applyAlignment="1" applyProtection="1">
      <alignment horizontal="right" vertical="center"/>
    </xf>
    <xf numFmtId="0" fontId="0" fillId="5" borderId="28" xfId="0" applyFill="1" applyBorder="1" applyAlignment="1" applyProtection="1">
      <alignment vertical="center" shrinkToFit="1"/>
    </xf>
    <xf numFmtId="0" fontId="5" fillId="0" borderId="44" xfId="0" applyFont="1" applyBorder="1" applyProtection="1">
      <alignment vertical="center"/>
    </xf>
    <xf numFmtId="0" fontId="5" fillId="0" borderId="45" xfId="0" applyFont="1" applyBorder="1" applyProtection="1">
      <alignment vertical="center"/>
    </xf>
    <xf numFmtId="0" fontId="5" fillId="0" borderId="30" xfId="0" applyFont="1" applyBorder="1" applyProtection="1">
      <alignment vertical="center"/>
    </xf>
    <xf numFmtId="0" fontId="8" fillId="0" borderId="44" xfId="0" applyFont="1" applyBorder="1" applyProtection="1">
      <alignment vertical="center"/>
    </xf>
    <xf numFmtId="0" fontId="8" fillId="0" borderId="45" xfId="0" applyFont="1" applyBorder="1" applyProtection="1">
      <alignment vertical="center"/>
    </xf>
    <xf numFmtId="0" fontId="8" fillId="0" borderId="30" xfId="0" applyFont="1" applyBorder="1" applyProtection="1">
      <alignment vertical="center"/>
    </xf>
    <xf numFmtId="0" fontId="5" fillId="5" borderId="68" xfId="0" applyFont="1" applyFill="1" applyBorder="1" applyAlignment="1" applyProtection="1">
      <alignment horizontal="center" vertical="center" wrapText="1"/>
    </xf>
    <xf numFmtId="0" fontId="0" fillId="5" borderId="6" xfId="0" applyFont="1" applyFill="1" applyBorder="1" applyAlignment="1" applyProtection="1">
      <alignment horizontal="left" vertical="center"/>
    </xf>
    <xf numFmtId="0" fontId="0" fillId="5" borderId="8" xfId="0" applyFont="1" applyFill="1" applyBorder="1" applyAlignment="1" applyProtection="1">
      <alignment vertical="center" wrapText="1"/>
    </xf>
    <xf numFmtId="0" fontId="0" fillId="5" borderId="0" xfId="0" applyFont="1" applyFill="1" applyBorder="1" applyAlignment="1" applyProtection="1">
      <alignment vertical="center" wrapText="1"/>
    </xf>
    <xf numFmtId="0" fontId="0" fillId="5" borderId="35" xfId="0" applyFont="1" applyFill="1" applyBorder="1" applyAlignment="1" applyProtection="1">
      <alignment vertical="center" wrapText="1"/>
    </xf>
    <xf numFmtId="0" fontId="0" fillId="5" borderId="31" xfId="0" applyFont="1" applyFill="1" applyBorder="1" applyAlignment="1" applyProtection="1">
      <alignment vertical="center" wrapText="1"/>
    </xf>
    <xf numFmtId="0" fontId="0" fillId="5" borderId="4" xfId="0" applyFont="1" applyFill="1" applyBorder="1" applyAlignment="1" applyProtection="1">
      <alignment vertical="center" wrapText="1"/>
    </xf>
    <xf numFmtId="0" fontId="0" fillId="5" borderId="47" xfId="0" applyFont="1" applyFill="1" applyBorder="1" applyAlignment="1" applyProtection="1">
      <alignment vertical="center" wrapText="1"/>
    </xf>
    <xf numFmtId="0" fontId="0" fillId="5" borderId="41" xfId="0" applyFont="1" applyFill="1" applyBorder="1" applyAlignment="1" applyProtection="1">
      <alignment vertical="center"/>
    </xf>
    <xf numFmtId="0" fontId="0" fillId="5" borderId="4" xfId="0" applyFont="1" applyFill="1" applyBorder="1" applyAlignment="1" applyProtection="1">
      <alignment vertical="center"/>
    </xf>
    <xf numFmtId="0" fontId="75" fillId="7" borderId="41" xfId="0" applyFont="1" applyFill="1" applyBorder="1" applyAlignment="1" applyProtection="1">
      <alignment horizontal="centerContinuous" vertical="center"/>
    </xf>
    <xf numFmtId="0" fontId="75" fillId="7" borderId="4" xfId="0" applyFont="1" applyFill="1" applyBorder="1" applyAlignment="1" applyProtection="1">
      <alignment horizontal="centerContinuous" vertical="center"/>
    </xf>
    <xf numFmtId="0" fontId="75" fillId="7" borderId="47" xfId="0" applyFont="1" applyFill="1" applyBorder="1" applyAlignment="1" applyProtection="1">
      <alignment horizontal="centerContinuous" vertical="center"/>
    </xf>
    <xf numFmtId="0" fontId="75" fillId="7" borderId="2" xfId="0" applyFont="1" applyFill="1" applyBorder="1" applyAlignment="1" applyProtection="1">
      <alignment horizontal="centerContinuous" vertical="center"/>
    </xf>
    <xf numFmtId="0" fontId="75" fillId="7" borderId="37" xfId="0" applyFont="1" applyFill="1" applyBorder="1" applyAlignment="1" applyProtection="1">
      <alignment horizontal="centerContinuous" vertical="center"/>
    </xf>
    <xf numFmtId="0" fontId="75" fillId="7" borderId="32" xfId="0" applyFont="1" applyFill="1" applyBorder="1" applyAlignment="1" applyProtection="1">
      <alignment horizontal="centerContinuous" vertical="center"/>
    </xf>
    <xf numFmtId="0" fontId="5" fillId="5" borderId="0" xfId="0" applyFont="1" applyFill="1" applyBorder="1" applyAlignment="1" applyProtection="1">
      <alignment horizontal="center" vertical="center" shrinkToFit="1"/>
    </xf>
    <xf numFmtId="178" fontId="12" fillId="0" borderId="6" xfId="0" applyNumberFormat="1" applyFont="1" applyBorder="1" applyAlignment="1" applyProtection="1">
      <alignment horizontal="center" vertical="center"/>
    </xf>
    <xf numFmtId="0" fontId="5" fillId="5" borderId="6" xfId="0" applyFont="1" applyFill="1" applyBorder="1" applyProtection="1">
      <alignment vertical="center"/>
    </xf>
    <xf numFmtId="0" fontId="0" fillId="0" borderId="0" xfId="0" applyAlignment="1" applyProtection="1">
      <alignment horizontal="right" vertical="center"/>
    </xf>
    <xf numFmtId="0" fontId="5" fillId="5" borderId="0" xfId="0" applyFont="1" applyFill="1" applyBorder="1" applyAlignment="1" applyProtection="1">
      <alignment horizontal="right" vertical="center" shrinkToFit="1"/>
    </xf>
    <xf numFmtId="0" fontId="5" fillId="5" borderId="79" xfId="0" applyFont="1" applyFill="1" applyBorder="1" applyAlignment="1" applyProtection="1">
      <alignment horizontal="center" vertical="center" wrapText="1"/>
    </xf>
    <xf numFmtId="0" fontId="5" fillId="5" borderId="0" xfId="0" applyFont="1" applyFill="1" applyBorder="1" applyAlignment="1" applyProtection="1">
      <alignment vertical="top" shrinkToFit="1"/>
    </xf>
    <xf numFmtId="0" fontId="5" fillId="5" borderId="0" xfId="0" applyFont="1" applyFill="1" applyBorder="1" applyAlignment="1" applyProtection="1">
      <alignment shrinkToFit="1"/>
    </xf>
    <xf numFmtId="0" fontId="5" fillId="5" borderId="0" xfId="0" applyFont="1" applyFill="1" applyBorder="1" applyAlignment="1" applyProtection="1"/>
    <xf numFmtId="0" fontId="5" fillId="0" borderId="80" xfId="0" applyFont="1" applyBorder="1" applyAlignment="1" applyProtection="1">
      <alignment horizontal="center" vertical="center" shrinkToFit="1"/>
    </xf>
    <xf numFmtId="179" fontId="5" fillId="4" borderId="17" xfId="0" applyNumberFormat="1" applyFont="1" applyFill="1" applyBorder="1" applyAlignment="1" applyProtection="1">
      <alignment horizontal="center" vertical="center" shrinkToFit="1"/>
      <protection locked="0"/>
    </xf>
    <xf numFmtId="0" fontId="5" fillId="0" borderId="22" xfId="0" applyFont="1" applyBorder="1" applyAlignment="1" applyProtection="1">
      <alignment horizontal="center" vertical="center" shrinkToFit="1"/>
    </xf>
    <xf numFmtId="179" fontId="5" fillId="2" borderId="13" xfId="0" applyNumberFormat="1" applyFont="1" applyFill="1" applyBorder="1" applyAlignment="1" applyProtection="1">
      <alignment horizontal="center" vertical="center" shrinkToFit="1"/>
      <protection locked="0"/>
    </xf>
    <xf numFmtId="0" fontId="5" fillId="0" borderId="20" xfId="0" applyFont="1" applyBorder="1" applyAlignment="1" applyProtection="1">
      <alignment horizontal="center" vertical="center" shrinkToFit="1"/>
    </xf>
    <xf numFmtId="179" fontId="5" fillId="2" borderId="14" xfId="0" applyNumberFormat="1" applyFont="1" applyFill="1" applyBorder="1" applyAlignment="1" applyProtection="1">
      <alignment horizontal="center" vertical="center" shrinkToFit="1"/>
      <protection locked="0"/>
    </xf>
    <xf numFmtId="0" fontId="5" fillId="0" borderId="39" xfId="0" applyFont="1" applyBorder="1" applyAlignment="1" applyProtection="1">
      <alignment horizontal="center" vertical="center" shrinkToFit="1"/>
    </xf>
    <xf numFmtId="0" fontId="5" fillId="4" borderId="33" xfId="0" applyFont="1" applyFill="1" applyBorder="1" applyAlignment="1" applyProtection="1">
      <alignment horizontal="center" vertical="center" shrinkToFit="1"/>
      <protection locked="0"/>
    </xf>
    <xf numFmtId="0" fontId="8" fillId="0" borderId="31" xfId="0" applyFont="1" applyBorder="1" applyAlignment="1" applyProtection="1">
      <alignment vertical="center" shrinkToFit="1"/>
    </xf>
    <xf numFmtId="179" fontId="14" fillId="4" borderId="36" xfId="0" applyNumberFormat="1" applyFont="1" applyFill="1" applyBorder="1" applyAlignment="1" applyProtection="1">
      <alignment vertical="center" shrinkToFit="1"/>
      <protection locked="0"/>
    </xf>
    <xf numFmtId="179" fontId="5" fillId="4" borderId="36" xfId="0" applyNumberFormat="1" applyFont="1" applyFill="1" applyBorder="1" applyAlignment="1" applyProtection="1">
      <alignment vertical="center" shrinkToFit="1"/>
      <protection locked="0"/>
    </xf>
    <xf numFmtId="0" fontId="8" fillId="0" borderId="32" xfId="0" applyFont="1" applyBorder="1" applyAlignment="1" applyProtection="1">
      <alignment vertical="center" shrinkToFit="1"/>
    </xf>
    <xf numFmtId="0" fontId="5" fillId="5" borderId="68" xfId="0" applyFont="1" applyFill="1" applyBorder="1" applyAlignment="1" applyProtection="1">
      <alignment horizontal="center" vertical="center" shrinkToFit="1"/>
    </xf>
    <xf numFmtId="0" fontId="5" fillId="0" borderId="19" xfId="0" applyFont="1" applyBorder="1" applyAlignment="1" applyProtection="1">
      <alignment horizontal="center" vertical="center" shrinkToFit="1"/>
    </xf>
    <xf numFmtId="176" fontId="65" fillId="0" borderId="38" xfId="2" applyNumberFormat="1" applyFont="1" applyFill="1" applyBorder="1" applyAlignment="1" applyProtection="1">
      <alignment vertical="center" shrinkToFit="1"/>
      <protection locked="0"/>
    </xf>
    <xf numFmtId="178" fontId="65" fillId="0" borderId="38" xfId="2" applyNumberFormat="1" applyFont="1" applyFill="1" applyBorder="1" applyAlignment="1" applyProtection="1">
      <alignment horizontal="right" vertical="center" shrinkToFit="1"/>
      <protection locked="0"/>
    </xf>
    <xf numFmtId="180" fontId="65" fillId="0" borderId="38" xfId="2" applyNumberFormat="1" applyFont="1" applyFill="1" applyBorder="1" applyAlignment="1" applyProtection="1">
      <alignment horizontal="right" vertical="center" shrinkToFit="1"/>
      <protection locked="0"/>
    </xf>
    <xf numFmtId="179" fontId="65" fillId="0" borderId="38" xfId="2" applyNumberFormat="1" applyFont="1" applyFill="1" applyBorder="1" applyAlignment="1" applyProtection="1">
      <alignment horizontal="right" vertical="center" shrinkToFit="1"/>
      <protection locked="0"/>
    </xf>
    <xf numFmtId="176" fontId="65" fillId="0" borderId="38" xfId="2" applyNumberFormat="1" applyFont="1" applyFill="1" applyBorder="1" applyAlignment="1" applyProtection="1">
      <alignment horizontal="right" vertical="center" shrinkToFit="1"/>
      <protection locked="0"/>
    </xf>
    <xf numFmtId="178" fontId="5" fillId="5" borderId="38" xfId="0" applyNumberFormat="1" applyFont="1" applyFill="1" applyBorder="1" applyAlignment="1" applyProtection="1">
      <alignment horizontal="right" vertical="center" shrinkToFit="1"/>
    </xf>
    <xf numFmtId="194" fontId="5" fillId="0" borderId="25" xfId="1" applyNumberFormat="1" applyFont="1" applyBorder="1" applyAlignment="1" applyProtection="1">
      <alignment horizontal="center" vertical="center" shrinkToFit="1"/>
    </xf>
    <xf numFmtId="189" fontId="5" fillId="0" borderId="25" xfId="1" applyNumberFormat="1" applyFont="1" applyBorder="1" applyAlignment="1" applyProtection="1">
      <alignment horizontal="center" vertical="center" shrinkToFit="1"/>
    </xf>
    <xf numFmtId="176" fontId="5" fillId="3" borderId="13" xfId="0" applyNumberFormat="1" applyFont="1" applyFill="1" applyBorder="1" applyAlignment="1" applyProtection="1">
      <alignment horizontal="right" vertical="center" shrinkToFit="1"/>
      <protection locked="0"/>
    </xf>
    <xf numFmtId="179" fontId="5" fillId="3" borderId="13" xfId="0" applyNumberFormat="1" applyFont="1" applyFill="1" applyBorder="1" applyAlignment="1" applyProtection="1">
      <alignment horizontal="right" vertical="center" shrinkToFit="1"/>
      <protection locked="0"/>
    </xf>
    <xf numFmtId="176" fontId="5" fillId="0" borderId="25" xfId="0" applyNumberFormat="1" applyFont="1" applyFill="1" applyBorder="1" applyAlignment="1" applyProtection="1">
      <alignment horizontal="right" vertical="center" shrinkToFit="1"/>
    </xf>
    <xf numFmtId="187" fontId="5" fillId="0" borderId="25" xfId="0" applyNumberFormat="1" applyFont="1" applyFill="1" applyBorder="1" applyAlignment="1" applyProtection="1">
      <alignment horizontal="right" vertical="center" shrinkToFit="1"/>
    </xf>
    <xf numFmtId="176" fontId="5" fillId="0" borderId="13" xfId="0" applyNumberFormat="1" applyFont="1" applyBorder="1" applyAlignment="1" applyProtection="1">
      <alignment horizontal="right" vertical="center" shrinkToFit="1"/>
    </xf>
    <xf numFmtId="176" fontId="65" fillId="4" borderId="13" xfId="2" applyNumberFormat="1" applyFont="1" applyFill="1" applyBorder="1" applyAlignment="1" applyProtection="1">
      <alignment vertical="center" shrinkToFit="1"/>
      <protection locked="0"/>
    </xf>
    <xf numFmtId="178" fontId="65" fillId="4" borderId="13" xfId="2" applyNumberFormat="1" applyFont="1" applyFill="1" applyBorder="1" applyAlignment="1" applyProtection="1">
      <alignment horizontal="right" vertical="center" shrinkToFit="1"/>
      <protection locked="0"/>
    </xf>
    <xf numFmtId="180" fontId="65" fillId="4" borderId="13" xfId="2" applyNumberFormat="1" applyFont="1" applyFill="1" applyBorder="1" applyAlignment="1" applyProtection="1">
      <alignment horizontal="right" vertical="center" shrinkToFit="1"/>
      <protection locked="0"/>
    </xf>
    <xf numFmtId="179" fontId="65" fillId="4" borderId="13" xfId="2" applyNumberFormat="1" applyFont="1" applyFill="1" applyBorder="1" applyAlignment="1" applyProtection="1">
      <alignment horizontal="right" vertical="center" shrinkToFit="1"/>
      <protection locked="0"/>
    </xf>
    <xf numFmtId="176" fontId="65" fillId="4" borderId="13" xfId="2" applyNumberFormat="1" applyFont="1" applyFill="1" applyBorder="1" applyAlignment="1" applyProtection="1">
      <alignment horizontal="right" vertical="center" shrinkToFit="1"/>
      <protection locked="0"/>
    </xf>
    <xf numFmtId="178" fontId="5" fillId="0" borderId="13" xfId="0" applyNumberFormat="1" applyFont="1" applyFill="1" applyBorder="1" applyAlignment="1" applyProtection="1">
      <alignment horizontal="right" vertical="center" shrinkToFit="1"/>
    </xf>
    <xf numFmtId="176" fontId="5" fillId="3" borderId="13" xfId="0" applyNumberFormat="1" applyFont="1" applyFill="1" applyBorder="1" applyAlignment="1" applyProtection="1">
      <alignment vertical="center" shrinkToFit="1"/>
      <protection locked="0"/>
    </xf>
    <xf numFmtId="183" fontId="5" fillId="3" borderId="13" xfId="0" applyNumberFormat="1" applyFont="1" applyFill="1" applyBorder="1" applyAlignment="1" applyProtection="1">
      <alignment vertical="center" shrinkToFit="1"/>
      <protection locked="0"/>
    </xf>
    <xf numFmtId="176" fontId="5" fillId="0" borderId="25" xfId="0" applyNumberFormat="1" applyFont="1" applyBorder="1" applyAlignment="1" applyProtection="1">
      <alignment vertical="center" shrinkToFit="1"/>
    </xf>
    <xf numFmtId="180" fontId="5" fillId="0" borderId="13" xfId="0" applyNumberFormat="1" applyFont="1" applyFill="1" applyBorder="1" applyAlignment="1" applyProtection="1">
      <alignment vertical="center" shrinkToFit="1"/>
    </xf>
    <xf numFmtId="180" fontId="5" fillId="4" borderId="13" xfId="0" applyNumberFormat="1" applyFont="1" applyFill="1" applyBorder="1" applyAlignment="1" applyProtection="1">
      <alignment vertical="center" shrinkToFit="1"/>
      <protection locked="0"/>
    </xf>
    <xf numFmtId="180" fontId="5" fillId="5" borderId="0" xfId="0" applyNumberFormat="1" applyFont="1" applyFill="1" applyBorder="1" applyAlignment="1" applyProtection="1">
      <alignment vertical="center" shrinkToFit="1"/>
    </xf>
    <xf numFmtId="180" fontId="5" fillId="3" borderId="13" xfId="0" applyNumberFormat="1" applyFont="1" applyFill="1" applyBorder="1" applyAlignment="1" applyProtection="1">
      <alignment vertical="center" shrinkToFit="1"/>
      <protection locked="0"/>
    </xf>
    <xf numFmtId="176" fontId="5" fillId="5" borderId="0" xfId="0" applyNumberFormat="1" applyFont="1" applyFill="1" applyBorder="1" applyAlignment="1" applyProtection="1">
      <alignment vertical="center" shrinkToFit="1"/>
    </xf>
    <xf numFmtId="179" fontId="5" fillId="5" borderId="25" xfId="0" applyNumberFormat="1" applyFont="1" applyFill="1" applyBorder="1" applyAlignment="1" applyProtection="1">
      <alignment horizontal="right" vertical="center" shrinkToFit="1"/>
    </xf>
    <xf numFmtId="180" fontId="5" fillId="5" borderId="25" xfId="0" applyNumberFormat="1" applyFont="1" applyFill="1" applyBorder="1" applyAlignment="1" applyProtection="1">
      <alignment vertical="center" shrinkToFit="1"/>
    </xf>
    <xf numFmtId="180" fontId="5" fillId="5" borderId="25" xfId="0" applyNumberFormat="1" applyFont="1" applyFill="1" applyBorder="1" applyAlignment="1" applyProtection="1">
      <alignment horizontal="right" vertical="center" shrinkToFit="1"/>
    </xf>
    <xf numFmtId="178" fontId="14" fillId="0" borderId="25" xfId="0" applyNumberFormat="1" applyFont="1" applyFill="1" applyBorder="1" applyAlignment="1" applyProtection="1">
      <alignment horizontal="right" vertical="center" shrinkToFit="1"/>
    </xf>
    <xf numFmtId="177" fontId="5" fillId="3" borderId="13" xfId="0" applyNumberFormat="1" applyFont="1" applyFill="1" applyBorder="1" applyAlignment="1" applyProtection="1">
      <alignment vertical="center" shrinkToFit="1"/>
      <protection locked="0"/>
    </xf>
    <xf numFmtId="178" fontId="5" fillId="0" borderId="13" xfId="0" applyNumberFormat="1" applyFont="1" applyBorder="1" applyAlignment="1" applyProtection="1">
      <alignment vertical="center" shrinkToFit="1"/>
    </xf>
    <xf numFmtId="179" fontId="5" fillId="0" borderId="13" xfId="0" applyNumberFormat="1" applyFont="1" applyBorder="1" applyAlignment="1" applyProtection="1">
      <alignment vertical="center" shrinkToFit="1"/>
    </xf>
    <xf numFmtId="179" fontId="5" fillId="0" borderId="13" xfId="0" applyNumberFormat="1" applyFont="1" applyFill="1" applyBorder="1" applyAlignment="1" applyProtection="1">
      <alignment vertical="center" shrinkToFit="1"/>
    </xf>
    <xf numFmtId="178" fontId="5" fillId="0" borderId="25" xfId="0" applyNumberFormat="1" applyFont="1" applyFill="1" applyBorder="1" applyAlignment="1" applyProtection="1">
      <alignment vertical="center" shrinkToFit="1"/>
    </xf>
    <xf numFmtId="187" fontId="5" fillId="5" borderId="25" xfId="0" applyNumberFormat="1" applyFont="1" applyFill="1" applyBorder="1" applyAlignment="1" applyProtection="1">
      <alignment horizontal="right" vertical="center" shrinkToFit="1"/>
    </xf>
    <xf numFmtId="0" fontId="5" fillId="5" borderId="13" xfId="0" applyFont="1" applyFill="1" applyBorder="1" applyAlignment="1" applyProtection="1">
      <alignment horizontal="center" vertical="center" shrinkToFit="1"/>
    </xf>
    <xf numFmtId="178" fontId="5" fillId="5" borderId="13" xfId="0" applyNumberFormat="1" applyFont="1" applyFill="1" applyBorder="1" applyAlignment="1" applyProtection="1">
      <alignment vertical="center" shrinkToFit="1"/>
    </xf>
    <xf numFmtId="179" fontId="5" fillId="5" borderId="13" xfId="0" applyNumberFormat="1" applyFont="1" applyFill="1" applyBorder="1" applyAlignment="1" applyProtection="1">
      <alignment vertical="center" shrinkToFit="1"/>
    </xf>
    <xf numFmtId="178" fontId="5" fillId="5" borderId="25" xfId="0" applyNumberFormat="1" applyFont="1" applyFill="1" applyBorder="1" applyAlignment="1" applyProtection="1">
      <alignment vertical="center" shrinkToFit="1"/>
    </xf>
    <xf numFmtId="179" fontId="5" fillId="3" borderId="13" xfId="0" applyNumberFormat="1" applyFont="1" applyFill="1" applyBorder="1" applyAlignment="1" applyProtection="1">
      <alignment vertical="center" shrinkToFit="1"/>
      <protection locked="0"/>
    </xf>
    <xf numFmtId="178" fontId="5" fillId="3" borderId="13" xfId="0" applyNumberFormat="1" applyFont="1" applyFill="1" applyBorder="1" applyAlignment="1" applyProtection="1">
      <alignment vertical="center" shrinkToFit="1"/>
      <protection locked="0"/>
    </xf>
    <xf numFmtId="198" fontId="5" fillId="0" borderId="13" xfId="2" applyNumberFormat="1" applyFont="1" applyBorder="1" applyAlignment="1" applyProtection="1">
      <alignment vertical="center" shrinkToFit="1"/>
    </xf>
    <xf numFmtId="180" fontId="5" fillId="0" borderId="13" xfId="0" applyNumberFormat="1" applyFont="1" applyBorder="1" applyAlignment="1" applyProtection="1">
      <alignment vertical="center" shrinkToFit="1"/>
    </xf>
    <xf numFmtId="197" fontId="5" fillId="0" borderId="13" xfId="2" applyNumberFormat="1" applyFont="1" applyBorder="1" applyAlignment="1" applyProtection="1">
      <alignment vertical="center" shrinkToFit="1"/>
    </xf>
    <xf numFmtId="0" fontId="0" fillId="5" borderId="0" xfId="0" applyFill="1" applyBorder="1" applyAlignment="1" applyProtection="1">
      <alignment vertical="center" shrinkToFit="1"/>
    </xf>
    <xf numFmtId="180" fontId="5" fillId="5" borderId="13" xfId="0" applyNumberFormat="1" applyFont="1" applyFill="1" applyBorder="1" applyAlignment="1" applyProtection="1">
      <alignment vertical="center" shrinkToFit="1"/>
    </xf>
    <xf numFmtId="178" fontId="5" fillId="5" borderId="13" xfId="0" applyNumberFormat="1" applyFont="1" applyFill="1" applyBorder="1" applyAlignment="1" applyProtection="1">
      <alignment horizontal="right" vertical="center" shrinkToFit="1"/>
    </xf>
    <xf numFmtId="187" fontId="5" fillId="0" borderId="25" xfId="0" applyNumberFormat="1" applyFont="1" applyBorder="1" applyAlignment="1" applyProtection="1">
      <alignment horizontal="right" vertical="center" shrinkToFit="1"/>
    </xf>
    <xf numFmtId="179" fontId="12" fillId="5" borderId="13" xfId="0" applyNumberFormat="1" applyFont="1" applyFill="1" applyBorder="1" applyAlignment="1" applyProtection="1">
      <alignment horizontal="right" vertical="center" shrinkToFit="1"/>
    </xf>
    <xf numFmtId="179" fontId="12" fillId="5" borderId="25" xfId="0" applyNumberFormat="1" applyFont="1" applyFill="1" applyBorder="1" applyAlignment="1" applyProtection="1">
      <alignment horizontal="right" vertical="center" shrinkToFit="1"/>
    </xf>
    <xf numFmtId="176" fontId="5" fillId="0" borderId="25" xfId="0" applyNumberFormat="1" applyFont="1" applyBorder="1" applyAlignment="1" applyProtection="1">
      <alignment horizontal="right" vertical="center" shrinkToFit="1"/>
    </xf>
    <xf numFmtId="176" fontId="12" fillId="0" borderId="25" xfId="0" applyNumberFormat="1" applyFont="1" applyFill="1" applyBorder="1" applyAlignment="1" applyProtection="1">
      <alignment horizontal="right" vertical="center" shrinkToFit="1"/>
    </xf>
    <xf numFmtId="180" fontId="12" fillId="5" borderId="25" xfId="0" applyNumberFormat="1" applyFont="1" applyFill="1" applyBorder="1" applyAlignment="1" applyProtection="1">
      <alignment horizontal="right" vertical="center" shrinkToFit="1"/>
    </xf>
    <xf numFmtId="185" fontId="5" fillId="2" borderId="18" xfId="0" applyNumberFormat="1" applyFont="1" applyFill="1" applyBorder="1" applyAlignment="1" applyProtection="1">
      <alignment horizontal="center" vertical="center" shrinkToFit="1"/>
      <protection locked="0"/>
    </xf>
    <xf numFmtId="185" fontId="5" fillId="2" borderId="14" xfId="0" applyNumberFormat="1" applyFont="1" applyFill="1" applyBorder="1" applyAlignment="1" applyProtection="1">
      <alignment horizontal="center" vertical="center" shrinkToFit="1"/>
      <protection locked="0"/>
    </xf>
    <xf numFmtId="178" fontId="12" fillId="0" borderId="26" xfId="0" applyNumberFormat="1" applyFont="1" applyBorder="1" applyAlignment="1" applyProtection="1">
      <alignment horizontal="right" vertical="center" shrinkToFit="1"/>
    </xf>
    <xf numFmtId="178" fontId="12" fillId="5" borderId="25" xfId="0" applyNumberFormat="1" applyFont="1" applyFill="1" applyBorder="1" applyAlignment="1" applyProtection="1">
      <alignment horizontal="right" vertical="center" shrinkToFit="1"/>
    </xf>
    <xf numFmtId="178" fontId="14" fillId="0" borderId="25" xfId="0" applyNumberFormat="1" applyFont="1" applyBorder="1" applyAlignment="1" applyProtection="1">
      <alignment horizontal="right" vertical="center" shrinkToFit="1"/>
    </xf>
    <xf numFmtId="178" fontId="12" fillId="5" borderId="26" xfId="0" applyNumberFormat="1" applyFont="1" applyFill="1" applyBorder="1" applyAlignment="1" applyProtection="1">
      <alignment horizontal="right" vertical="center" shrinkToFit="1"/>
    </xf>
    <xf numFmtId="0" fontId="75" fillId="7" borderId="37" xfId="0" applyFont="1" applyFill="1" applyBorder="1" applyAlignment="1" applyProtection="1">
      <alignment horizontal="right" vertical="center" shrinkToFit="1"/>
    </xf>
    <xf numFmtId="0" fontId="0" fillId="5" borderId="4" xfId="0" applyFont="1" applyFill="1" applyBorder="1" applyAlignment="1" applyProtection="1">
      <alignment horizontal="right" vertical="center" shrinkToFit="1"/>
    </xf>
    <xf numFmtId="0" fontId="75" fillId="7" borderId="4" xfId="0" applyFont="1" applyFill="1" applyBorder="1" applyAlignment="1" applyProtection="1">
      <alignment horizontal="right" vertical="center" shrinkToFit="1"/>
    </xf>
    <xf numFmtId="178" fontId="5" fillId="3" borderId="13" xfId="0" applyNumberFormat="1" applyFont="1" applyFill="1" applyBorder="1" applyAlignment="1" applyProtection="1">
      <alignment horizontal="right" vertical="center" shrinkToFit="1"/>
      <protection locked="0"/>
    </xf>
    <xf numFmtId="0" fontId="3" fillId="0" borderId="13" xfId="0" applyFont="1" applyBorder="1" applyAlignment="1" applyProtection="1">
      <alignment horizontal="center" vertical="center" wrapText="1" shrinkToFit="1"/>
    </xf>
    <xf numFmtId="0" fontId="3" fillId="0" borderId="13" xfId="0" applyFont="1" applyFill="1" applyBorder="1" applyAlignment="1" applyProtection="1">
      <alignment horizontal="center" vertical="center" wrapText="1" shrinkToFit="1"/>
    </xf>
    <xf numFmtId="0" fontId="10" fillId="0" borderId="13" xfId="0" applyFont="1" applyFill="1" applyBorder="1" applyAlignment="1" applyProtection="1">
      <alignment horizontal="center" vertical="center" wrapText="1" shrinkToFit="1"/>
    </xf>
    <xf numFmtId="180" fontId="5" fillId="2" borderId="2" xfId="0" applyNumberFormat="1" applyFont="1" applyFill="1" applyBorder="1" applyAlignment="1" applyProtection="1">
      <alignment vertical="center" shrinkToFit="1"/>
      <protection locked="0"/>
    </xf>
    <xf numFmtId="179" fontId="5" fillId="2" borderId="15" xfId="0" applyNumberFormat="1" applyFont="1" applyFill="1" applyBorder="1" applyAlignment="1" applyProtection="1">
      <alignment horizontal="center" vertical="center" shrinkToFit="1"/>
      <protection locked="0"/>
    </xf>
    <xf numFmtId="0" fontId="5" fillId="2" borderId="4" xfId="0" applyFont="1" applyFill="1" applyBorder="1" applyAlignment="1" applyProtection="1">
      <alignment horizontal="right" vertical="center" shrinkToFit="1"/>
      <protection locked="0"/>
    </xf>
    <xf numFmtId="38" fontId="5" fillId="5" borderId="0" xfId="2" applyFont="1" applyFill="1" applyBorder="1" applyAlignment="1" applyProtection="1">
      <alignment vertical="center"/>
    </xf>
    <xf numFmtId="188" fontId="5" fillId="3" borderId="36" xfId="0" applyNumberFormat="1" applyFont="1" applyFill="1" applyBorder="1" applyAlignment="1" applyProtection="1">
      <alignment horizontal="center" vertical="center" shrinkToFit="1"/>
      <protection locked="0"/>
    </xf>
    <xf numFmtId="0" fontId="5" fillId="0" borderId="37" xfId="0" applyFont="1" applyBorder="1" applyAlignment="1" applyProtection="1">
      <alignment horizontal="center" vertical="center" shrinkToFit="1"/>
    </xf>
    <xf numFmtId="0" fontId="5" fillId="0" borderId="30" xfId="0" applyFont="1" applyBorder="1" applyAlignment="1" applyProtection="1">
      <alignment horizontal="center" vertical="center" shrinkToFit="1"/>
    </xf>
    <xf numFmtId="0" fontId="5" fillId="0" borderId="13" xfId="0" applyFont="1" applyBorder="1" applyAlignment="1" applyProtection="1">
      <alignment horizontal="center" vertical="center" shrinkToFit="1"/>
    </xf>
    <xf numFmtId="183" fontId="6" fillId="0" borderId="13" xfId="0" applyNumberFormat="1" applyFont="1" applyBorder="1" applyAlignment="1" applyProtection="1">
      <alignment horizontal="right" vertical="center" shrinkToFit="1"/>
    </xf>
    <xf numFmtId="0" fontId="5" fillId="5" borderId="6" xfId="0" applyFont="1" applyFill="1" applyBorder="1" applyAlignment="1" applyProtection="1">
      <alignment horizontal="center" vertical="center" wrapText="1"/>
    </xf>
    <xf numFmtId="0" fontId="39" fillId="0" borderId="13" xfId="0" applyFont="1" applyBorder="1" applyAlignment="1" applyProtection="1">
      <alignment horizontal="center" vertical="center" wrapText="1"/>
    </xf>
    <xf numFmtId="0" fontId="5" fillId="0" borderId="21" xfId="0" applyFont="1" applyBorder="1" applyAlignment="1" applyProtection="1">
      <alignment horizontal="center" vertical="center" shrinkToFit="1"/>
    </xf>
    <xf numFmtId="0" fontId="0" fillId="5" borderId="0" xfId="0" applyFill="1" applyBorder="1" applyAlignment="1" applyProtection="1">
      <alignment horizontal="left" vertical="center"/>
    </xf>
    <xf numFmtId="0" fontId="8" fillId="0" borderId="13" xfId="0" applyFont="1" applyBorder="1" applyAlignment="1" applyProtection="1">
      <alignment horizontal="center" vertical="center" shrinkToFit="1"/>
    </xf>
    <xf numFmtId="0" fontId="8" fillId="5" borderId="0" xfId="0" applyFont="1" applyFill="1" applyBorder="1" applyAlignment="1" applyProtection="1">
      <alignment horizontal="center" vertical="center" shrinkToFit="1"/>
    </xf>
    <xf numFmtId="0" fontId="8" fillId="5" borderId="9" xfId="0" applyFont="1" applyFill="1" applyBorder="1" applyAlignment="1" applyProtection="1">
      <alignment horizontal="center" vertical="center" shrinkToFit="1"/>
    </xf>
    <xf numFmtId="0" fontId="5" fillId="5" borderId="0" xfId="0" applyFont="1" applyFill="1" applyBorder="1" applyAlignment="1" applyProtection="1">
      <alignment horizontal="left" vertical="top" wrapText="1"/>
    </xf>
    <xf numFmtId="0" fontId="29" fillId="5" borderId="0" xfId="0" applyFont="1" applyFill="1" applyBorder="1" applyAlignment="1" applyProtection="1">
      <alignment horizontal="left" vertical="center" shrinkToFit="1"/>
    </xf>
    <xf numFmtId="0" fontId="5" fillId="5" borderId="0" xfId="0" applyFont="1" applyFill="1" applyBorder="1" applyAlignment="1" applyProtection="1">
      <alignment vertical="center"/>
    </xf>
    <xf numFmtId="192" fontId="5" fillId="5" borderId="0" xfId="1" applyNumberFormat="1" applyFont="1" applyFill="1" applyBorder="1" applyAlignment="1" applyProtection="1">
      <alignment horizontal="center" vertical="center"/>
    </xf>
    <xf numFmtId="38" fontId="5" fillId="5" borderId="0" xfId="2" applyFont="1" applyFill="1" applyBorder="1" applyAlignment="1" applyProtection="1">
      <alignment horizontal="right" vertical="center" shrinkToFit="1"/>
    </xf>
    <xf numFmtId="0" fontId="4" fillId="5" borderId="0" xfId="0" applyFont="1" applyFill="1" applyBorder="1" applyAlignment="1" applyProtection="1">
      <alignment horizontal="left" vertical="center"/>
    </xf>
    <xf numFmtId="0" fontId="8" fillId="5" borderId="0" xfId="0" applyFont="1" applyFill="1" applyBorder="1" applyAlignment="1" applyProtection="1">
      <alignment horizontal="left" vertical="center" shrinkToFit="1"/>
    </xf>
    <xf numFmtId="0" fontId="5" fillId="5" borderId="0" xfId="0" applyFont="1" applyFill="1" applyBorder="1" applyAlignment="1" applyProtection="1">
      <alignment horizontal="left" vertical="center" shrinkToFit="1"/>
    </xf>
    <xf numFmtId="0" fontId="8" fillId="5" borderId="0" xfId="0" applyFont="1" applyFill="1" applyBorder="1" applyAlignment="1" applyProtection="1">
      <alignment vertical="center" shrinkToFit="1"/>
    </xf>
    <xf numFmtId="0" fontId="0" fillId="5" borderId="9" xfId="0" applyFill="1" applyBorder="1" applyAlignment="1" applyProtection="1">
      <alignment vertical="center" shrinkToFit="1"/>
    </xf>
    <xf numFmtId="0" fontId="5" fillId="5" borderId="0" xfId="0" applyFont="1" applyFill="1" applyBorder="1" applyAlignment="1" applyProtection="1">
      <alignment horizontal="left" vertical="center"/>
    </xf>
    <xf numFmtId="0" fontId="8" fillId="5" borderId="9" xfId="0" applyFont="1" applyFill="1" applyBorder="1" applyAlignment="1" applyProtection="1">
      <alignment vertical="center" shrinkToFit="1"/>
    </xf>
    <xf numFmtId="0" fontId="0" fillId="5" borderId="9" xfId="0" applyFill="1" applyBorder="1" applyAlignment="1" applyProtection="1">
      <alignment vertical="center"/>
    </xf>
    <xf numFmtId="0" fontId="8" fillId="5" borderId="0" xfId="0" applyFont="1" applyFill="1" applyBorder="1" applyAlignment="1" applyProtection="1">
      <alignment horizontal="left" vertical="center" wrapText="1"/>
    </xf>
    <xf numFmtId="0" fontId="8" fillId="5" borderId="0" xfId="0" applyFont="1" applyFill="1" applyBorder="1" applyAlignment="1" applyProtection="1">
      <alignment horizontal="left" vertical="center"/>
    </xf>
    <xf numFmtId="0" fontId="8" fillId="5" borderId="9" xfId="0" applyFont="1" applyFill="1" applyBorder="1" applyAlignment="1" applyProtection="1">
      <alignment horizontal="left" vertical="center"/>
    </xf>
    <xf numFmtId="31" fontId="5" fillId="7" borderId="1" xfId="0" applyNumberFormat="1" applyFont="1" applyFill="1" applyBorder="1" applyAlignment="1" applyProtection="1">
      <alignment horizontal="center" vertical="center"/>
    </xf>
    <xf numFmtId="0" fontId="5" fillId="7" borderId="1" xfId="0" applyFont="1" applyFill="1" applyBorder="1" applyAlignment="1" applyProtection="1">
      <alignment horizontal="center" vertical="center"/>
    </xf>
    <xf numFmtId="0" fontId="0" fillId="0" borderId="0" xfId="0" quotePrefix="1" applyProtection="1">
      <alignment vertical="center"/>
    </xf>
    <xf numFmtId="0" fontId="5" fillId="7" borderId="3" xfId="0" applyFont="1" applyFill="1" applyBorder="1" applyAlignment="1" applyProtection="1">
      <alignment horizontal="center" vertical="center"/>
    </xf>
    <xf numFmtId="49" fontId="65" fillId="5" borderId="9" xfId="2" applyNumberFormat="1" applyFont="1" applyFill="1" applyBorder="1" applyAlignment="1" applyProtection="1">
      <alignment vertical="justify" wrapText="1"/>
    </xf>
    <xf numFmtId="49" fontId="65" fillId="5" borderId="0" xfId="2" applyNumberFormat="1" applyFont="1" applyFill="1" applyBorder="1" applyAlignment="1" applyProtection="1">
      <alignment horizontal="justify" vertical="justify" wrapText="1"/>
    </xf>
    <xf numFmtId="49" fontId="65" fillId="5" borderId="0" xfId="2" applyNumberFormat="1" applyFont="1" applyFill="1" applyBorder="1" applyAlignment="1" applyProtection="1">
      <alignment horizontal="left" vertical="center" wrapText="1"/>
    </xf>
    <xf numFmtId="49" fontId="72" fillId="5" borderId="0" xfId="2" applyNumberFormat="1" applyFont="1" applyFill="1" applyBorder="1" applyAlignment="1" applyProtection="1">
      <alignment horizontal="left" vertical="center" wrapText="1"/>
    </xf>
    <xf numFmtId="0" fontId="4" fillId="5" borderId="0" xfId="0" applyFont="1" applyFill="1" applyBorder="1" applyAlignment="1" applyProtection="1">
      <alignment horizontal="center" vertical="center" shrinkToFit="1"/>
    </xf>
    <xf numFmtId="49" fontId="68" fillId="0" borderId="0" xfId="2" applyNumberFormat="1" applyFont="1" applyBorder="1" applyAlignment="1" applyProtection="1">
      <alignment horizontal="center" vertical="center" wrapText="1"/>
    </xf>
    <xf numFmtId="49" fontId="73" fillId="5" borderId="0" xfId="2" applyNumberFormat="1" applyFont="1" applyFill="1" applyBorder="1" applyAlignment="1" applyProtection="1">
      <alignment vertical="top"/>
    </xf>
    <xf numFmtId="49" fontId="74" fillId="5" borderId="0" xfId="2" applyNumberFormat="1" applyFont="1" applyFill="1" applyBorder="1" applyAlignment="1" applyProtection="1">
      <alignment vertical="top"/>
    </xf>
    <xf numFmtId="49" fontId="32" fillId="5" borderId="0" xfId="2" applyNumberFormat="1" applyFont="1" applyFill="1" applyBorder="1" applyAlignment="1" applyProtection="1">
      <alignment vertical="center" wrapText="1"/>
    </xf>
    <xf numFmtId="49" fontId="65" fillId="5" borderId="0" xfId="2" applyNumberFormat="1" applyFont="1" applyFill="1" applyBorder="1" applyAlignment="1" applyProtection="1">
      <alignment horizontal="left" vertical="center" shrinkToFit="1"/>
    </xf>
    <xf numFmtId="49" fontId="65" fillId="5" borderId="0" xfId="2" applyNumberFormat="1" applyFont="1" applyFill="1" applyBorder="1" applyAlignment="1" applyProtection="1">
      <alignment vertical="top" wrapText="1"/>
    </xf>
    <xf numFmtId="0" fontId="0" fillId="5" borderId="0" xfId="0" applyFill="1" applyBorder="1" applyAlignment="1" applyProtection="1">
      <alignment horizontal="left" vertical="center" wrapText="1"/>
    </xf>
    <xf numFmtId="49" fontId="5" fillId="5" borderId="0" xfId="2" applyNumberFormat="1" applyFont="1" applyFill="1" applyBorder="1" applyAlignment="1" applyProtection="1">
      <alignment vertical="top" wrapText="1"/>
    </xf>
    <xf numFmtId="176" fontId="65" fillId="0" borderId="38" xfId="2" applyNumberFormat="1" applyFont="1" applyFill="1" applyBorder="1" applyAlignment="1" applyProtection="1">
      <alignment horizontal="right" vertical="center" shrinkToFit="1"/>
    </xf>
    <xf numFmtId="49" fontId="5" fillId="5" borderId="0" xfId="2" applyNumberFormat="1" applyFont="1" applyFill="1" applyBorder="1" applyAlignment="1" applyProtection="1">
      <alignment vertical="center" wrapText="1"/>
    </xf>
    <xf numFmtId="49" fontId="5" fillId="5" borderId="0" xfId="2" applyNumberFormat="1" applyFont="1" applyFill="1" applyBorder="1" applyAlignment="1" applyProtection="1">
      <alignment horizontal="left" vertical="center" wrapText="1"/>
    </xf>
    <xf numFmtId="49" fontId="5" fillId="5" borderId="0" xfId="2" applyNumberFormat="1" applyFont="1" applyFill="1" applyBorder="1" applyAlignment="1" applyProtection="1">
      <alignment horizontal="right" vertical="center" wrapText="1"/>
    </xf>
    <xf numFmtId="49" fontId="5" fillId="0" borderId="0" xfId="2" applyNumberFormat="1" applyFont="1" applyBorder="1" applyAlignment="1" applyProtection="1">
      <alignment horizontal="right" vertical="center" shrinkToFit="1"/>
    </xf>
    <xf numFmtId="49" fontId="66" fillId="5" borderId="0" xfId="2" applyNumberFormat="1" applyFont="1" applyFill="1" applyBorder="1" applyAlignment="1" applyProtection="1">
      <alignment horizontal="left" vertical="center" wrapText="1"/>
    </xf>
    <xf numFmtId="0" fontId="0" fillId="5" borderId="0" xfId="0" applyFill="1" applyBorder="1" applyAlignment="1" applyProtection="1">
      <alignment vertical="center" wrapText="1"/>
    </xf>
    <xf numFmtId="49" fontId="68" fillId="5" borderId="0" xfId="2" applyNumberFormat="1" applyFont="1" applyFill="1" applyBorder="1" applyAlignment="1" applyProtection="1">
      <alignment horizontal="center" vertical="center" wrapText="1"/>
    </xf>
    <xf numFmtId="49" fontId="0" fillId="5" borderId="0" xfId="2" applyNumberFormat="1" applyFont="1" applyFill="1" applyBorder="1" applyAlignment="1" applyProtection="1">
      <alignment horizontal="left" vertical="top" wrapText="1"/>
    </xf>
    <xf numFmtId="49" fontId="65" fillId="5" borderId="11" xfId="2" applyNumberFormat="1" applyFont="1" applyFill="1" applyBorder="1" applyAlignment="1" applyProtection="1">
      <alignment horizontal="left" vertical="center" wrapText="1"/>
    </xf>
    <xf numFmtId="49" fontId="0" fillId="5" borderId="11" xfId="2" applyNumberFormat="1" applyFont="1" applyFill="1" applyBorder="1" applyAlignment="1" applyProtection="1">
      <alignment horizontal="left" vertical="top" wrapText="1"/>
    </xf>
    <xf numFmtId="49" fontId="65" fillId="5" borderId="28" xfId="2" applyNumberFormat="1" applyFont="1" applyFill="1" applyBorder="1" applyAlignment="1" applyProtection="1">
      <alignment horizontal="left" vertical="center" wrapText="1"/>
    </xf>
    <xf numFmtId="49" fontId="0" fillId="5" borderId="28" xfId="2" applyNumberFormat="1" applyFont="1" applyFill="1" applyBorder="1" applyAlignment="1" applyProtection="1">
      <alignment vertical="top" wrapText="1"/>
    </xf>
    <xf numFmtId="185" fontId="5" fillId="5" borderId="0" xfId="0" applyNumberFormat="1" applyFont="1" applyFill="1" applyBorder="1" applyAlignment="1" applyProtection="1">
      <alignment horizontal="center" vertical="center"/>
    </xf>
    <xf numFmtId="49" fontId="66" fillId="5" borderId="0" xfId="2" applyNumberFormat="1" applyFont="1" applyFill="1" applyBorder="1" applyAlignment="1" applyProtection="1">
      <alignment horizontal="left" vertical="center" shrinkToFit="1"/>
    </xf>
    <xf numFmtId="176" fontId="65" fillId="0" borderId="13" xfId="2" applyNumberFormat="1" applyFont="1" applyFill="1" applyBorder="1" applyAlignment="1" applyProtection="1">
      <alignment horizontal="right" vertical="center" shrinkToFit="1"/>
    </xf>
    <xf numFmtId="176" fontId="65" fillId="5" borderId="0" xfId="2" applyNumberFormat="1" applyFont="1" applyFill="1" applyBorder="1" applyAlignment="1" applyProtection="1">
      <alignment horizontal="right" vertical="center" wrapText="1"/>
    </xf>
    <xf numFmtId="49" fontId="5" fillId="5" borderId="11" xfId="2" applyNumberFormat="1" applyFont="1" applyFill="1" applyBorder="1" applyAlignment="1" applyProtection="1">
      <alignment horizontal="left" vertical="center" wrapText="1"/>
    </xf>
    <xf numFmtId="0" fontId="0" fillId="5" borderId="11" xfId="0" applyFill="1" applyBorder="1" applyAlignment="1" applyProtection="1">
      <alignment vertical="center" wrapText="1"/>
    </xf>
    <xf numFmtId="49" fontId="5" fillId="5" borderId="11" xfId="2" applyNumberFormat="1" applyFont="1" applyFill="1" applyBorder="1" applyAlignment="1" applyProtection="1">
      <alignment horizontal="right" vertical="center" wrapText="1"/>
    </xf>
    <xf numFmtId="176" fontId="65" fillId="5" borderId="11" xfId="2" applyNumberFormat="1" applyFont="1" applyFill="1" applyBorder="1" applyAlignment="1" applyProtection="1">
      <alignment horizontal="right" vertical="center" wrapText="1"/>
    </xf>
    <xf numFmtId="49" fontId="66" fillId="5" borderId="11" xfId="2" applyNumberFormat="1" applyFont="1" applyFill="1" applyBorder="1" applyAlignment="1" applyProtection="1">
      <alignment horizontal="left" vertical="center" wrapText="1"/>
    </xf>
    <xf numFmtId="49" fontId="5" fillId="5" borderId="28" xfId="2" applyNumberFormat="1" applyFont="1" applyFill="1" applyBorder="1" applyAlignment="1" applyProtection="1">
      <alignment horizontal="left" vertical="center" wrapText="1"/>
    </xf>
    <xf numFmtId="0" fontId="0" fillId="5" borderId="28" xfId="0" applyFill="1" applyBorder="1" applyAlignment="1" applyProtection="1">
      <alignment vertical="center" wrapText="1"/>
    </xf>
    <xf numFmtId="49" fontId="5" fillId="5" borderId="28" xfId="2" applyNumberFormat="1" applyFont="1" applyFill="1" applyBorder="1" applyAlignment="1" applyProtection="1">
      <alignment horizontal="right" vertical="center" wrapText="1"/>
    </xf>
    <xf numFmtId="176" fontId="65" fillId="5" borderId="28" xfId="2" applyNumberFormat="1" applyFont="1" applyFill="1" applyBorder="1" applyAlignment="1" applyProtection="1">
      <alignment horizontal="right" vertical="center" wrapText="1"/>
    </xf>
    <xf numFmtId="49" fontId="66" fillId="5" borderId="28" xfId="2" applyNumberFormat="1" applyFont="1" applyFill="1" applyBorder="1" applyAlignment="1" applyProtection="1">
      <alignment horizontal="left" vertical="center" wrapText="1"/>
    </xf>
    <xf numFmtId="178" fontId="65" fillId="5" borderId="0" xfId="2" applyNumberFormat="1" applyFont="1" applyFill="1" applyBorder="1" applyAlignment="1" applyProtection="1">
      <alignment horizontal="right" vertical="center" wrapText="1"/>
    </xf>
    <xf numFmtId="0" fontId="67" fillId="5" borderId="0" xfId="0" applyFont="1" applyFill="1" applyBorder="1" applyProtection="1">
      <alignment vertical="center"/>
    </xf>
    <xf numFmtId="49" fontId="5" fillId="5" borderId="0" xfId="2" applyNumberFormat="1" applyFont="1" applyFill="1" applyBorder="1" applyAlignment="1" applyProtection="1">
      <alignment vertical="top"/>
    </xf>
    <xf numFmtId="49" fontId="5" fillId="5" borderId="0" xfId="2" applyNumberFormat="1" applyFont="1" applyFill="1" applyBorder="1" applyAlignment="1" applyProtection="1">
      <alignment vertical="center"/>
    </xf>
    <xf numFmtId="0" fontId="5" fillId="5" borderId="43" xfId="0" applyFont="1" applyFill="1" applyBorder="1" applyAlignment="1" applyProtection="1">
      <alignment vertical="center"/>
    </xf>
    <xf numFmtId="178" fontId="14" fillId="5" borderId="0" xfId="0" applyNumberFormat="1" applyFont="1" applyFill="1" applyBorder="1" applyAlignment="1" applyProtection="1">
      <alignment vertical="center"/>
    </xf>
    <xf numFmtId="0" fontId="5" fillId="5" borderId="9" xfId="0" applyFont="1" applyFill="1" applyBorder="1" applyAlignment="1" applyProtection="1">
      <alignment horizontal="center" vertical="center"/>
    </xf>
    <xf numFmtId="0" fontId="0" fillId="5" borderId="0" xfId="0" applyFill="1" applyBorder="1" applyAlignment="1" applyProtection="1">
      <alignment horizontal="left" vertical="center" shrinkToFit="1"/>
    </xf>
    <xf numFmtId="0" fontId="0" fillId="5" borderId="9" xfId="0" applyFill="1" applyBorder="1" applyAlignment="1" applyProtection="1">
      <alignment horizontal="left" vertical="center" wrapText="1"/>
    </xf>
    <xf numFmtId="49" fontId="65" fillId="5" borderId="9" xfId="2" applyNumberFormat="1" applyFont="1" applyFill="1" applyBorder="1" applyAlignment="1" applyProtection="1">
      <alignment horizontal="left" vertical="center" wrapText="1"/>
    </xf>
    <xf numFmtId="176" fontId="65" fillId="0" borderId="0" xfId="2" applyNumberFormat="1" applyFont="1" applyFill="1" applyBorder="1" applyAlignment="1" applyProtection="1">
      <alignment horizontal="right" vertical="center" wrapText="1"/>
    </xf>
    <xf numFmtId="178" fontId="65" fillId="5" borderId="0" xfId="2" applyNumberFormat="1" applyFont="1" applyFill="1" applyBorder="1" applyAlignment="1" applyProtection="1">
      <alignment horizontal="right" vertical="center" shrinkToFit="1"/>
    </xf>
    <xf numFmtId="0" fontId="67" fillId="5" borderId="9" xfId="0" applyFont="1" applyFill="1" applyBorder="1" applyProtection="1">
      <alignment vertical="center"/>
    </xf>
    <xf numFmtId="177" fontId="5" fillId="0" borderId="0" xfId="0" applyNumberFormat="1" applyFont="1" applyFill="1" applyBorder="1" applyAlignment="1" applyProtection="1">
      <alignment vertical="center"/>
    </xf>
    <xf numFmtId="49" fontId="5" fillId="0" borderId="0" xfId="2" applyNumberFormat="1" applyFont="1" applyBorder="1" applyAlignment="1" applyProtection="1">
      <alignment horizontal="right" vertical="center" wrapText="1"/>
    </xf>
    <xf numFmtId="197" fontId="5" fillId="0" borderId="13" xfId="2" applyNumberFormat="1" applyFont="1" applyFill="1" applyBorder="1" applyAlignment="1" applyProtection="1">
      <alignment vertical="center" shrinkToFit="1"/>
    </xf>
    <xf numFmtId="40" fontId="5" fillId="0" borderId="13" xfId="2" applyNumberFormat="1" applyFont="1" applyFill="1" applyBorder="1" applyAlignment="1" applyProtection="1">
      <alignment vertical="center" shrinkToFit="1"/>
    </xf>
    <xf numFmtId="49" fontId="32" fillId="5" borderId="0" xfId="2" applyNumberFormat="1" applyFont="1" applyFill="1" applyBorder="1" applyAlignment="1" applyProtection="1">
      <alignment vertical="center"/>
    </xf>
    <xf numFmtId="49" fontId="65" fillId="5" borderId="0" xfId="2" applyNumberFormat="1" applyFont="1" applyFill="1" applyBorder="1" applyAlignment="1" applyProtection="1">
      <alignment horizontal="left" vertical="center"/>
    </xf>
    <xf numFmtId="176" fontId="5" fillId="5" borderId="13" xfId="0" applyNumberFormat="1" applyFont="1" applyFill="1" applyBorder="1" applyAlignment="1" applyProtection="1">
      <alignment vertical="center" shrinkToFit="1"/>
    </xf>
    <xf numFmtId="180" fontId="5" fillId="5" borderId="0" xfId="0" applyNumberFormat="1" applyFont="1" applyFill="1" applyBorder="1" applyAlignment="1" applyProtection="1">
      <alignment horizontal="right" vertical="center" shrinkToFit="1"/>
    </xf>
    <xf numFmtId="0" fontId="0" fillId="5" borderId="0" xfId="0" applyFill="1" applyProtection="1">
      <alignment vertical="center"/>
      <protection locked="0"/>
    </xf>
    <xf numFmtId="0" fontId="10" fillId="5" borderId="0" xfId="0" applyFont="1" applyFill="1" applyBorder="1" applyAlignment="1" applyProtection="1">
      <alignment horizontal="center" vertical="center"/>
      <protection locked="0"/>
    </xf>
    <xf numFmtId="0" fontId="5" fillId="0" borderId="38" xfId="0" applyFont="1" applyFill="1" applyBorder="1" applyAlignment="1" applyProtection="1">
      <alignment horizontal="center" vertical="center" shrinkToFit="1"/>
      <protection locked="0"/>
    </xf>
    <xf numFmtId="178" fontId="69" fillId="5" borderId="38" xfId="0" applyNumberFormat="1" applyFont="1" applyFill="1" applyBorder="1" applyAlignment="1" applyProtection="1">
      <alignment horizontal="right" vertical="center" shrinkToFit="1"/>
      <protection locked="0"/>
    </xf>
    <xf numFmtId="178" fontId="12" fillId="4" borderId="13" xfId="0" applyNumberFormat="1" applyFont="1" applyFill="1" applyBorder="1" applyAlignment="1" applyProtection="1">
      <alignment horizontal="right" vertical="center" shrinkToFit="1"/>
      <protection locked="0"/>
    </xf>
    <xf numFmtId="178" fontId="5" fillId="4" borderId="13" xfId="0" applyNumberFormat="1" applyFont="1" applyFill="1" applyBorder="1" applyAlignment="1" applyProtection="1">
      <alignment horizontal="right" vertical="center" shrinkToFit="1"/>
      <protection locked="0"/>
    </xf>
    <xf numFmtId="49" fontId="12" fillId="4" borderId="13" xfId="0" applyNumberFormat="1" applyFont="1" applyFill="1" applyBorder="1" applyAlignment="1" applyProtection="1">
      <alignment horizontal="right" vertical="center" shrinkToFit="1"/>
      <protection locked="0"/>
    </xf>
    <xf numFmtId="0" fontId="14" fillId="4" borderId="36" xfId="0" applyFont="1" applyFill="1" applyBorder="1" applyAlignment="1" applyProtection="1">
      <alignment horizontal="center" vertical="center" shrinkToFit="1"/>
      <protection locked="0"/>
    </xf>
    <xf numFmtId="0" fontId="14" fillId="4" borderId="13" xfId="0" applyFont="1" applyFill="1" applyBorder="1" applyAlignment="1" applyProtection="1">
      <alignment horizontal="center" vertical="center" shrinkToFit="1"/>
      <protection locked="0"/>
    </xf>
    <xf numFmtId="181" fontId="5" fillId="4" borderId="13" xfId="0" applyNumberFormat="1" applyFont="1" applyFill="1" applyBorder="1" applyAlignment="1" applyProtection="1">
      <alignment vertical="center" shrinkToFit="1"/>
      <protection locked="0"/>
    </xf>
    <xf numFmtId="0" fontId="10" fillId="0" borderId="0" xfId="0" applyFont="1" applyFill="1" applyProtection="1">
      <alignment vertical="center"/>
    </xf>
    <xf numFmtId="0" fontId="10" fillId="0" borderId="0" xfId="0" applyFont="1" applyFill="1" applyBorder="1" applyProtection="1">
      <alignment vertical="center"/>
    </xf>
    <xf numFmtId="186" fontId="5" fillId="2" borderId="2" xfId="0" applyNumberFormat="1" applyFont="1" applyFill="1" applyBorder="1" applyAlignment="1" applyProtection="1">
      <alignment horizontal="right" vertical="center" shrinkToFit="1"/>
      <protection locked="0"/>
    </xf>
    <xf numFmtId="186" fontId="5" fillId="2" borderId="37" xfId="0" applyNumberFormat="1" applyFont="1" applyFill="1" applyBorder="1" applyAlignment="1" applyProtection="1">
      <alignment horizontal="right" vertical="center" shrinkToFit="1"/>
      <protection locked="0"/>
    </xf>
    <xf numFmtId="178" fontId="6" fillId="0" borderId="30" xfId="0" applyNumberFormat="1" applyFont="1" applyBorder="1" applyAlignment="1" applyProtection="1">
      <alignment horizontal="right" vertical="center" shrinkToFit="1"/>
    </xf>
    <xf numFmtId="178" fontId="6" fillId="0" borderId="13" xfId="0" applyNumberFormat="1" applyFont="1" applyBorder="1" applyAlignment="1" applyProtection="1">
      <alignment horizontal="right" vertical="center" shrinkToFit="1"/>
    </xf>
    <xf numFmtId="0" fontId="41" fillId="0" borderId="45" xfId="0" applyFont="1" applyBorder="1" applyAlignment="1" applyProtection="1">
      <alignment horizontal="center" vertical="center"/>
    </xf>
    <xf numFmtId="0" fontId="41" fillId="0" borderId="30" xfId="0" applyFont="1" applyBorder="1" applyAlignment="1" applyProtection="1">
      <alignment horizontal="center" vertical="center"/>
    </xf>
    <xf numFmtId="0" fontId="0" fillId="7" borderId="56" xfId="0" applyFill="1" applyBorder="1" applyAlignment="1" applyProtection="1">
      <alignment horizontal="center" vertical="center" wrapText="1"/>
    </xf>
    <xf numFmtId="0" fontId="0" fillId="7" borderId="53" xfId="0" applyFill="1" applyBorder="1" applyAlignment="1" applyProtection="1">
      <alignment horizontal="center" vertical="center" wrapText="1"/>
    </xf>
    <xf numFmtId="0" fontId="0" fillId="7" borderId="1" xfId="0" applyFill="1" applyBorder="1" applyAlignment="1" applyProtection="1">
      <alignment horizontal="center" vertical="center" wrapText="1"/>
    </xf>
    <xf numFmtId="0" fontId="0" fillId="7" borderId="55" xfId="0" applyFill="1" applyBorder="1" applyAlignment="1" applyProtection="1">
      <alignment horizontal="center" vertical="center" wrapText="1"/>
    </xf>
    <xf numFmtId="0" fontId="0" fillId="7" borderId="29" xfId="0" applyFill="1" applyBorder="1" applyAlignment="1" applyProtection="1">
      <alignment horizontal="center" vertical="center" wrapText="1"/>
    </xf>
    <xf numFmtId="0" fontId="0" fillId="5" borderId="56" xfId="0" applyFill="1" applyBorder="1" applyAlignment="1" applyProtection="1">
      <alignment horizontal="center" vertical="center" wrapText="1"/>
      <protection locked="0"/>
    </xf>
    <xf numFmtId="0" fontId="0" fillId="5" borderId="53" xfId="0" applyFill="1" applyBorder="1" applyAlignment="1" applyProtection="1">
      <alignment horizontal="center" vertical="center"/>
      <protection locked="0"/>
    </xf>
    <xf numFmtId="0" fontId="0" fillId="5" borderId="29" xfId="0" applyFill="1" applyBorder="1" applyAlignment="1" applyProtection="1">
      <alignment horizontal="center" vertical="center"/>
      <protection locked="0"/>
    </xf>
    <xf numFmtId="0" fontId="31" fillId="5" borderId="8" xfId="0" applyFont="1" applyFill="1" applyBorder="1" applyAlignment="1" applyProtection="1">
      <alignment horizontal="center" vertical="center" shrinkToFit="1"/>
    </xf>
    <xf numFmtId="0" fontId="31" fillId="5" borderId="9" xfId="0" applyFont="1" applyFill="1" applyBorder="1" applyAlignment="1" applyProtection="1">
      <alignment horizontal="center" vertical="center" shrinkToFit="1"/>
    </xf>
    <xf numFmtId="0" fontId="8" fillId="0" borderId="36" xfId="0" applyFont="1" applyBorder="1" applyAlignment="1" applyProtection="1">
      <alignment horizontal="center" vertical="center" shrinkToFit="1"/>
    </xf>
    <xf numFmtId="0" fontId="0" fillId="0" borderId="13" xfId="0" applyBorder="1" applyAlignment="1" applyProtection="1">
      <alignment vertical="center" shrinkToFit="1"/>
    </xf>
    <xf numFmtId="0" fontId="10" fillId="0" borderId="13" xfId="0" applyFont="1" applyBorder="1" applyAlignment="1" applyProtection="1">
      <alignment horizontal="center" vertical="center" wrapText="1" shrinkToFit="1"/>
    </xf>
    <xf numFmtId="0" fontId="10" fillId="0" borderId="15" xfId="0" applyFont="1" applyBorder="1" applyAlignment="1" applyProtection="1">
      <alignment horizontal="center" vertical="center" shrinkToFit="1"/>
    </xf>
    <xf numFmtId="0" fontId="10" fillId="0" borderId="13" xfId="0" applyFont="1" applyBorder="1" applyAlignment="1" applyProtection="1">
      <alignment horizontal="center" vertical="center" shrinkToFit="1"/>
    </xf>
    <xf numFmtId="0" fontId="10" fillId="0" borderId="30" xfId="0" applyFont="1" applyBorder="1" applyAlignment="1" applyProtection="1">
      <alignment horizontal="center" vertical="center" shrinkToFit="1"/>
    </xf>
    <xf numFmtId="0" fontId="7" fillId="0" borderId="54" xfId="0" applyFont="1" applyBorder="1" applyAlignment="1" applyProtection="1">
      <alignment horizontal="center" vertical="center" shrinkToFit="1"/>
    </xf>
    <xf numFmtId="0" fontId="7" fillId="0" borderId="13" xfId="0" applyFont="1" applyBorder="1" applyAlignment="1" applyProtection="1">
      <alignment horizontal="center" vertical="center" shrinkToFit="1"/>
    </xf>
    <xf numFmtId="0" fontId="7" fillId="0" borderId="15" xfId="0" applyFont="1" applyBorder="1" applyAlignment="1" applyProtection="1">
      <alignment horizontal="center" vertical="center" shrinkToFit="1"/>
    </xf>
    <xf numFmtId="0" fontId="5" fillId="0" borderId="8" xfId="0" applyFont="1" applyBorder="1" applyAlignment="1" applyProtection="1">
      <alignment horizontal="center" vertical="center" shrinkToFit="1"/>
    </xf>
    <xf numFmtId="0" fontId="5" fillId="0" borderId="43" xfId="0" applyFont="1" applyBorder="1" applyAlignment="1" applyProtection="1">
      <alignment horizontal="center" vertical="center" shrinkToFit="1"/>
    </xf>
    <xf numFmtId="0" fontId="5" fillId="0" borderId="35" xfId="0" applyFont="1" applyBorder="1" applyAlignment="1" applyProtection="1">
      <alignment horizontal="center" vertical="center" shrinkToFit="1"/>
    </xf>
    <xf numFmtId="0" fontId="5" fillId="0" borderId="46" xfId="0" applyFont="1" applyBorder="1" applyAlignment="1" applyProtection="1">
      <alignment horizontal="center" vertical="center" shrinkToFit="1"/>
    </xf>
    <xf numFmtId="0" fontId="41" fillId="0" borderId="44" xfId="0" applyFont="1" applyBorder="1" applyAlignment="1" applyProtection="1">
      <alignment horizontal="center" vertical="center"/>
    </xf>
    <xf numFmtId="0" fontId="41" fillId="0" borderId="73" xfId="0" applyFont="1" applyBorder="1" applyAlignment="1" applyProtection="1">
      <alignment horizontal="center" vertical="center"/>
    </xf>
    <xf numFmtId="0" fontId="39" fillId="0" borderId="30" xfId="0" applyFont="1" applyBorder="1" applyAlignment="1" applyProtection="1">
      <alignment horizontal="center" vertical="top"/>
    </xf>
    <xf numFmtId="0" fontId="39" fillId="0" borderId="71" xfId="0" applyFont="1" applyBorder="1" applyAlignment="1" applyProtection="1">
      <alignment horizontal="center" vertical="top"/>
    </xf>
    <xf numFmtId="0" fontId="0" fillId="0" borderId="46" xfId="0" applyFont="1" applyBorder="1" applyAlignment="1" applyProtection="1">
      <alignment horizontal="center" vertical="center" wrapText="1"/>
    </xf>
    <xf numFmtId="0" fontId="0" fillId="0" borderId="30" xfId="0" applyFont="1" applyBorder="1" applyAlignment="1" applyProtection="1">
      <alignment horizontal="center" vertical="center" wrapText="1"/>
    </xf>
    <xf numFmtId="0" fontId="0" fillId="0" borderId="77" xfId="0" applyFont="1" applyBorder="1" applyAlignment="1" applyProtection="1">
      <alignment horizontal="center" vertical="center" wrapText="1"/>
    </xf>
    <xf numFmtId="0" fontId="0" fillId="0" borderId="71" xfId="0" applyFont="1" applyBorder="1" applyAlignment="1" applyProtection="1">
      <alignment horizontal="center" vertical="center" wrapText="1"/>
    </xf>
    <xf numFmtId="0" fontId="0" fillId="5" borderId="0" xfId="0" applyFont="1" applyFill="1" applyBorder="1" applyAlignment="1" applyProtection="1">
      <alignment horizontal="center" vertical="center" wrapText="1"/>
    </xf>
    <xf numFmtId="0" fontId="0" fillId="5" borderId="43" xfId="0" applyFont="1" applyFill="1" applyBorder="1" applyAlignment="1" applyProtection="1">
      <alignment horizontal="center" vertical="center" wrapText="1"/>
    </xf>
    <xf numFmtId="0" fontId="31" fillId="5" borderId="74" xfId="0" applyFont="1" applyFill="1" applyBorder="1" applyAlignment="1" applyProtection="1">
      <alignment horizontal="center" vertical="center" shrinkToFit="1"/>
    </xf>
    <xf numFmtId="0" fontId="31" fillId="5" borderId="76" xfId="0" applyFont="1" applyFill="1" applyBorder="1" applyAlignment="1" applyProtection="1">
      <alignment horizontal="center" vertical="center" shrinkToFit="1"/>
    </xf>
    <xf numFmtId="177" fontId="6" fillId="0" borderId="13" xfId="0" applyNumberFormat="1" applyFont="1" applyBorder="1" applyAlignment="1" applyProtection="1">
      <alignment horizontal="right" vertical="center" shrinkToFit="1"/>
    </xf>
    <xf numFmtId="177" fontId="6" fillId="0" borderId="71" xfId="0" applyNumberFormat="1" applyFont="1" applyBorder="1" applyAlignment="1" applyProtection="1">
      <alignment horizontal="right" vertical="center" shrinkToFit="1"/>
    </xf>
    <xf numFmtId="0" fontId="5" fillId="0" borderId="41" xfId="0" applyFont="1" applyBorder="1" applyAlignment="1" applyProtection="1">
      <alignment horizontal="center" vertical="center" shrinkToFit="1"/>
    </xf>
    <xf numFmtId="0" fontId="5" fillId="0" borderId="42" xfId="0" applyFont="1" applyBorder="1" applyAlignment="1" applyProtection="1">
      <alignment horizontal="center" vertical="center" shrinkToFit="1"/>
    </xf>
    <xf numFmtId="0" fontId="5" fillId="0" borderId="74" xfId="0" applyFont="1" applyBorder="1" applyAlignment="1" applyProtection="1">
      <alignment horizontal="center" vertical="center" shrinkToFit="1"/>
    </xf>
    <xf numFmtId="0" fontId="5" fillId="0" borderId="75" xfId="0" applyFont="1" applyBorder="1" applyAlignment="1" applyProtection="1">
      <alignment horizontal="center" vertical="center" shrinkToFit="1"/>
    </xf>
    <xf numFmtId="0" fontId="7" fillId="0" borderId="71" xfId="0" applyFont="1" applyBorder="1" applyAlignment="1" applyProtection="1">
      <alignment horizontal="center" vertical="center" shrinkToFit="1"/>
    </xf>
    <xf numFmtId="0" fontId="7" fillId="0" borderId="72" xfId="0" applyFont="1" applyBorder="1" applyAlignment="1" applyProtection="1">
      <alignment horizontal="center" vertical="center" shrinkToFit="1"/>
    </xf>
    <xf numFmtId="178" fontId="6" fillId="0" borderId="71" xfId="0" applyNumberFormat="1" applyFont="1" applyBorder="1" applyAlignment="1" applyProtection="1">
      <alignment horizontal="right" vertical="center" shrinkToFit="1"/>
    </xf>
    <xf numFmtId="0" fontId="8" fillId="0" borderId="35" xfId="0" applyFont="1" applyBorder="1" applyAlignment="1" applyProtection="1">
      <alignment horizontal="center" vertical="center" shrinkToFit="1"/>
    </xf>
    <xf numFmtId="0" fontId="8" fillId="0" borderId="46" xfId="0" applyFont="1" applyBorder="1" applyAlignment="1" applyProtection="1">
      <alignment horizontal="center" vertical="center" shrinkToFit="1"/>
    </xf>
    <xf numFmtId="0" fontId="8" fillId="0" borderId="2" xfId="0" applyFont="1" applyBorder="1" applyAlignment="1" applyProtection="1">
      <alignment horizontal="center" vertical="center" shrinkToFit="1"/>
    </xf>
    <xf numFmtId="0" fontId="8" fillId="0" borderId="37" xfId="0" applyFont="1" applyBorder="1" applyAlignment="1" applyProtection="1">
      <alignment horizontal="left" vertical="center" shrinkToFit="1"/>
    </xf>
    <xf numFmtId="0" fontId="8" fillId="0" borderId="36" xfId="0" applyFont="1" applyBorder="1" applyAlignment="1" applyProtection="1">
      <alignment horizontal="left" vertical="center" shrinkToFit="1"/>
    </xf>
    <xf numFmtId="0" fontId="0" fillId="5" borderId="41" xfId="0" applyFont="1" applyFill="1" applyBorder="1" applyAlignment="1" applyProtection="1">
      <alignment horizontal="center" vertical="center" wrapText="1"/>
    </xf>
    <xf numFmtId="0" fontId="0" fillId="5" borderId="42" xfId="0" applyFont="1" applyFill="1" applyBorder="1" applyAlignment="1" applyProtection="1">
      <alignment horizontal="center" vertical="center" wrapText="1"/>
    </xf>
    <xf numFmtId="0" fontId="0" fillId="5" borderId="35" xfId="0" applyFont="1" applyFill="1" applyBorder="1" applyAlignment="1" applyProtection="1">
      <alignment horizontal="center" vertical="center" wrapText="1"/>
    </xf>
    <xf numFmtId="0" fontId="0" fillId="5" borderId="46" xfId="0" applyFont="1" applyFill="1" applyBorder="1" applyAlignment="1" applyProtection="1">
      <alignment horizontal="center" vertical="center" wrapText="1"/>
    </xf>
    <xf numFmtId="0" fontId="31" fillId="5" borderId="41" xfId="0" applyFont="1" applyFill="1" applyBorder="1" applyAlignment="1" applyProtection="1">
      <alignment horizontal="center" vertical="center" wrapText="1" shrinkToFit="1"/>
    </xf>
    <xf numFmtId="0" fontId="31" fillId="5" borderId="47" xfId="0" applyFont="1" applyFill="1" applyBorder="1" applyAlignment="1" applyProtection="1">
      <alignment horizontal="center" vertical="center" wrapText="1" shrinkToFit="1"/>
    </xf>
    <xf numFmtId="0" fontId="5" fillId="0" borderId="2" xfId="0" applyFont="1" applyBorder="1" applyAlignment="1" applyProtection="1">
      <alignment horizontal="center" vertical="center" shrinkToFit="1"/>
    </xf>
    <xf numFmtId="0" fontId="5" fillId="0" borderId="37" xfId="0" applyFont="1" applyBorder="1" applyAlignment="1" applyProtection="1">
      <alignment horizontal="center" vertical="center" shrinkToFit="1"/>
    </xf>
    <xf numFmtId="0" fontId="5" fillId="0" borderId="36" xfId="0" applyFont="1" applyBorder="1" applyAlignment="1" applyProtection="1">
      <alignment horizontal="center" vertical="center" shrinkToFit="1"/>
    </xf>
    <xf numFmtId="0" fontId="5" fillId="0" borderId="41"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42"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43"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21" xfId="0" applyFont="1" applyBorder="1" applyAlignment="1" applyProtection="1">
      <alignment horizontal="left" vertical="center" wrapText="1"/>
    </xf>
    <xf numFmtId="0" fontId="29" fillId="5" borderId="41" xfId="0" applyNumberFormat="1" applyFont="1" applyFill="1" applyBorder="1" applyAlignment="1" applyProtection="1">
      <alignment horizontal="center" vertical="center" wrapText="1"/>
    </xf>
    <xf numFmtId="0" fontId="29" fillId="5" borderId="47" xfId="0" applyNumberFormat="1" applyFont="1" applyFill="1" applyBorder="1" applyAlignment="1" applyProtection="1">
      <alignment horizontal="center" vertical="center" wrapText="1"/>
    </xf>
    <xf numFmtId="0" fontId="28" fillId="0" borderId="41" xfId="0" applyFont="1" applyBorder="1" applyAlignment="1" applyProtection="1">
      <alignment horizontal="center" vertical="center" shrinkToFit="1"/>
    </xf>
    <xf numFmtId="0" fontId="70" fillId="0" borderId="47" xfId="0" applyFont="1" applyBorder="1" applyAlignment="1" applyProtection="1">
      <alignment horizontal="center" vertical="center" shrinkToFit="1"/>
    </xf>
    <xf numFmtId="180" fontId="6" fillId="0" borderId="13" xfId="0" applyNumberFormat="1" applyFont="1" applyBorder="1" applyAlignment="1" applyProtection="1">
      <alignment horizontal="right" vertical="center" shrinkToFit="1"/>
    </xf>
    <xf numFmtId="0" fontId="5" fillId="0" borderId="48" xfId="0" applyFont="1" applyFill="1" applyBorder="1" applyAlignment="1" applyProtection="1">
      <alignment horizontal="center" vertical="center" wrapText="1" shrinkToFit="1"/>
    </xf>
    <xf numFmtId="0" fontId="5" fillId="0" borderId="49" xfId="0" applyFont="1" applyFill="1" applyBorder="1" applyAlignment="1" applyProtection="1">
      <alignment horizontal="center" vertical="center" wrapText="1" shrinkToFit="1"/>
    </xf>
    <xf numFmtId="0" fontId="5" fillId="0" borderId="50" xfId="0" applyFont="1" applyFill="1" applyBorder="1" applyAlignment="1" applyProtection="1">
      <alignment horizontal="center" vertical="center" wrapText="1" shrinkToFit="1"/>
    </xf>
    <xf numFmtId="0" fontId="31" fillId="5" borderId="35" xfId="0" applyFont="1" applyFill="1" applyBorder="1" applyAlignment="1" applyProtection="1">
      <alignment horizontal="center" vertical="center" shrinkToFit="1"/>
    </xf>
    <xf numFmtId="0" fontId="31" fillId="5" borderId="34" xfId="0" applyFont="1" applyFill="1" applyBorder="1" applyAlignment="1" applyProtection="1">
      <alignment horizontal="center" vertical="center" shrinkToFit="1"/>
    </xf>
    <xf numFmtId="0" fontId="5" fillId="0" borderId="13" xfId="0" applyFont="1" applyBorder="1" applyAlignment="1" applyProtection="1">
      <alignment horizontal="center" vertical="center" wrapText="1"/>
    </xf>
    <xf numFmtId="0" fontId="5" fillId="0" borderId="71" xfId="0" applyFont="1" applyBorder="1" applyAlignment="1" applyProtection="1">
      <alignment horizontal="center" vertical="center" wrapText="1"/>
    </xf>
    <xf numFmtId="177" fontId="6" fillId="0" borderId="30" xfId="0" applyNumberFormat="1" applyFont="1" applyBorder="1" applyAlignment="1" applyProtection="1">
      <alignment horizontal="right" vertical="center" shrinkToFit="1"/>
    </xf>
    <xf numFmtId="0" fontId="5" fillId="0" borderId="30" xfId="0" applyFont="1" applyBorder="1" applyAlignment="1" applyProtection="1">
      <alignment horizontal="center" vertical="center" shrinkToFit="1"/>
    </xf>
    <xf numFmtId="0" fontId="5" fillId="0" borderId="71" xfId="0" applyFont="1" applyBorder="1" applyAlignment="1" applyProtection="1">
      <alignment horizontal="center" vertical="center" shrinkToFit="1"/>
    </xf>
    <xf numFmtId="0" fontId="5" fillId="0" borderId="13" xfId="0" applyFont="1" applyBorder="1" applyAlignment="1" applyProtection="1">
      <alignment vertical="center" wrapText="1"/>
    </xf>
    <xf numFmtId="0" fontId="0" fillId="0" borderId="13" xfId="0" applyBorder="1" applyAlignment="1" applyProtection="1">
      <alignment vertical="center" wrapText="1"/>
    </xf>
    <xf numFmtId="0" fontId="0" fillId="2" borderId="5" xfId="0" applyFill="1" applyBorder="1" applyAlignment="1" applyProtection="1">
      <alignment horizontal="center" vertical="center" wrapText="1"/>
      <protection locked="0"/>
    </xf>
    <xf numFmtId="0" fontId="0" fillId="2" borderId="6" xfId="0" applyFill="1" applyBorder="1" applyAlignment="1" applyProtection="1">
      <alignment horizontal="center" vertical="center" wrapText="1"/>
      <protection locked="0"/>
    </xf>
    <xf numFmtId="0" fontId="0" fillId="2" borderId="7" xfId="0" applyFill="1" applyBorder="1" applyAlignment="1" applyProtection="1">
      <alignment horizontal="center" vertical="center" wrapText="1"/>
      <protection locked="0"/>
    </xf>
    <xf numFmtId="0" fontId="0" fillId="2" borderId="35" xfId="0" applyFill="1" applyBorder="1" applyAlignment="1" applyProtection="1">
      <alignment horizontal="center" vertical="center" wrapText="1"/>
      <protection locked="0"/>
    </xf>
    <xf numFmtId="0" fontId="0" fillId="2" borderId="31" xfId="0" applyFill="1" applyBorder="1" applyAlignment="1" applyProtection="1">
      <alignment horizontal="center" vertical="center" wrapText="1"/>
      <protection locked="0"/>
    </xf>
    <xf numFmtId="0" fontId="0" fillId="2" borderId="34" xfId="0" applyFill="1" applyBorder="1" applyAlignment="1" applyProtection="1">
      <alignment horizontal="center" vertical="center" wrapText="1"/>
      <protection locked="0"/>
    </xf>
    <xf numFmtId="179" fontId="6" fillId="0" borderId="13" xfId="0" applyNumberFormat="1" applyFont="1" applyBorder="1" applyAlignment="1" applyProtection="1">
      <alignment horizontal="right" vertical="center" shrinkToFit="1"/>
    </xf>
    <xf numFmtId="179" fontId="6" fillId="0" borderId="71" xfId="0" applyNumberFormat="1" applyFont="1" applyBorder="1" applyAlignment="1" applyProtection="1">
      <alignment horizontal="right" vertical="center" shrinkToFit="1"/>
    </xf>
    <xf numFmtId="0" fontId="0" fillId="5" borderId="0" xfId="0" applyFill="1" applyBorder="1" applyAlignment="1" applyProtection="1">
      <alignment horizontal="left" vertical="center"/>
      <protection locked="0"/>
    </xf>
    <xf numFmtId="31" fontId="5" fillId="0" borderId="45" xfId="0" applyNumberFormat="1" applyFont="1" applyBorder="1" applyAlignment="1" applyProtection="1">
      <alignment horizontal="center" vertical="center" shrinkToFit="1"/>
    </xf>
    <xf numFmtId="31" fontId="5" fillId="0" borderId="30" xfId="0" applyNumberFormat="1" applyFont="1" applyBorder="1" applyAlignment="1" applyProtection="1">
      <alignment horizontal="center" vertical="center" shrinkToFit="1"/>
    </xf>
    <xf numFmtId="0" fontId="11" fillId="6" borderId="39" xfId="0" applyFont="1" applyFill="1" applyBorder="1" applyAlignment="1" applyProtection="1">
      <alignment horizontal="center" vertical="center"/>
    </xf>
    <xf numFmtId="0" fontId="11" fillId="6" borderId="28" xfId="0" applyFont="1" applyFill="1" applyBorder="1" applyAlignment="1" applyProtection="1">
      <alignment horizontal="center" vertical="center"/>
    </xf>
    <xf numFmtId="0" fontId="11" fillId="6" borderId="52" xfId="0" applyFont="1" applyFill="1" applyBorder="1" applyAlignment="1" applyProtection="1">
      <alignment horizontal="center" vertical="center"/>
    </xf>
    <xf numFmtId="0" fontId="5" fillId="2" borderId="2" xfId="0" applyFont="1" applyFill="1" applyBorder="1" applyAlignment="1" applyProtection="1">
      <alignment horizontal="right" vertical="center" shrinkToFit="1"/>
      <protection locked="0"/>
    </xf>
    <xf numFmtId="0" fontId="5" fillId="2" borderId="37" xfId="0" applyFont="1" applyFill="1" applyBorder="1" applyAlignment="1" applyProtection="1">
      <alignment horizontal="right" vertical="center" shrinkToFit="1"/>
      <protection locked="0"/>
    </xf>
    <xf numFmtId="0" fontId="5" fillId="0" borderId="53" xfId="0" applyFont="1" applyBorder="1" applyAlignment="1" applyProtection="1">
      <alignment horizontal="center" vertical="center" wrapText="1"/>
    </xf>
    <xf numFmtId="0" fontId="0" fillId="0" borderId="53" xfId="0" applyBorder="1" applyAlignment="1" applyProtection="1">
      <alignment horizontal="center" vertical="center" wrapText="1"/>
    </xf>
    <xf numFmtId="0" fontId="8" fillId="0" borderId="13" xfId="0" applyFont="1" applyBorder="1" applyAlignment="1" applyProtection="1">
      <alignment horizontal="center" vertical="center" shrinkToFit="1"/>
    </xf>
    <xf numFmtId="0" fontId="0" fillId="0" borderId="36" xfId="0" applyBorder="1" applyAlignment="1" applyProtection="1">
      <alignment vertical="center" shrinkToFit="1"/>
    </xf>
    <xf numFmtId="0" fontId="12" fillId="2" borderId="2" xfId="0" applyFont="1" applyFill="1" applyBorder="1" applyAlignment="1" applyProtection="1">
      <alignment horizontal="center" vertical="center" shrinkToFit="1"/>
      <protection locked="0"/>
    </xf>
    <xf numFmtId="0" fontId="12" fillId="2" borderId="37" xfId="0" applyFont="1" applyFill="1" applyBorder="1" applyAlignment="1" applyProtection="1">
      <alignment horizontal="center" vertical="center" shrinkToFit="1"/>
      <protection locked="0"/>
    </xf>
    <xf numFmtId="0" fontId="12" fillId="2" borderId="36" xfId="0" applyFont="1" applyFill="1" applyBorder="1" applyAlignment="1" applyProtection="1">
      <alignment horizontal="center" vertical="center" shrinkToFit="1"/>
      <protection locked="0"/>
    </xf>
    <xf numFmtId="0" fontId="10" fillId="5" borderId="0" xfId="0" applyFont="1" applyFill="1" applyBorder="1" applyAlignment="1" applyProtection="1">
      <alignment horizontal="center" vertical="center"/>
      <protection locked="0"/>
    </xf>
    <xf numFmtId="186" fontId="5" fillId="2" borderId="2" xfId="0" applyNumberFormat="1" applyFont="1" applyFill="1" applyBorder="1" applyAlignment="1" applyProtection="1">
      <alignment horizontal="left" vertical="top" wrapText="1"/>
      <protection locked="0"/>
    </xf>
    <xf numFmtId="186" fontId="5" fillId="2" borderId="37" xfId="0" applyNumberFormat="1" applyFont="1" applyFill="1" applyBorder="1" applyAlignment="1" applyProtection="1">
      <alignment horizontal="left" vertical="top" wrapText="1"/>
      <protection locked="0"/>
    </xf>
    <xf numFmtId="186" fontId="5" fillId="2" borderId="32" xfId="0" applyNumberFormat="1" applyFont="1" applyFill="1" applyBorder="1" applyAlignment="1" applyProtection="1">
      <alignment horizontal="left" vertical="top" wrapText="1"/>
      <protection locked="0"/>
    </xf>
    <xf numFmtId="0" fontId="5" fillId="0" borderId="44" xfId="0" applyFont="1" applyBorder="1" applyAlignment="1" applyProtection="1">
      <alignment horizontal="center" vertical="center"/>
    </xf>
    <xf numFmtId="0" fontId="5" fillId="0" borderId="30" xfId="0" applyFont="1" applyBorder="1" applyAlignment="1" applyProtection="1">
      <alignment horizontal="center" vertical="center"/>
    </xf>
    <xf numFmtId="0" fontId="5" fillId="2" borderId="2" xfId="0" applyFont="1" applyFill="1" applyBorder="1" applyAlignment="1" applyProtection="1">
      <alignment horizontal="center" vertical="center" shrinkToFit="1"/>
      <protection locked="0"/>
    </xf>
    <xf numFmtId="0" fontId="5" fillId="2" borderId="37" xfId="0" applyFont="1" applyFill="1" applyBorder="1" applyAlignment="1" applyProtection="1">
      <alignment horizontal="center" vertical="center" shrinkToFit="1"/>
      <protection locked="0"/>
    </xf>
    <xf numFmtId="0" fontId="5" fillId="2" borderId="36"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protection locked="0"/>
    </xf>
    <xf numFmtId="0" fontId="5" fillId="2" borderId="54" xfId="0" applyFont="1" applyFill="1" applyBorder="1" applyAlignment="1" applyProtection="1">
      <alignment horizontal="center" vertical="center"/>
      <protection locked="0"/>
    </xf>
    <xf numFmtId="185" fontId="5" fillId="2" borderId="2" xfId="0" applyNumberFormat="1" applyFont="1" applyFill="1" applyBorder="1" applyAlignment="1" applyProtection="1">
      <alignment horizontal="center" vertical="center"/>
      <protection locked="0"/>
    </xf>
    <xf numFmtId="185" fontId="5" fillId="2" borderId="32" xfId="0" applyNumberFormat="1" applyFont="1" applyFill="1" applyBorder="1" applyAlignment="1" applyProtection="1">
      <alignment horizontal="center" vertical="center"/>
      <protection locked="0"/>
    </xf>
    <xf numFmtId="0" fontId="9" fillId="4" borderId="5" xfId="0" applyFont="1" applyFill="1" applyBorder="1" applyAlignment="1" applyProtection="1">
      <alignment horizontal="center" vertical="center" shrinkToFit="1"/>
      <protection locked="0"/>
    </xf>
    <xf numFmtId="0" fontId="9" fillId="4" borderId="6" xfId="0" applyFont="1" applyFill="1" applyBorder="1" applyAlignment="1" applyProtection="1">
      <alignment horizontal="center" vertical="center" shrinkToFit="1"/>
      <protection locked="0"/>
    </xf>
    <xf numFmtId="0" fontId="9" fillId="4" borderId="66" xfId="0" applyFont="1" applyFill="1" applyBorder="1" applyAlignment="1" applyProtection="1">
      <alignment horizontal="center" vertical="center" shrinkToFit="1"/>
      <protection locked="0"/>
    </xf>
    <xf numFmtId="0" fontId="9" fillId="4" borderId="35" xfId="0" applyFont="1" applyFill="1" applyBorder="1" applyAlignment="1" applyProtection="1">
      <alignment horizontal="center" vertical="center" shrinkToFit="1"/>
      <protection locked="0"/>
    </xf>
    <xf numFmtId="0" fontId="9" fillId="4" borderId="31" xfId="0" applyFont="1" applyFill="1" applyBorder="1" applyAlignment="1" applyProtection="1">
      <alignment horizontal="center" vertical="center" shrinkToFit="1"/>
      <protection locked="0"/>
    </xf>
    <xf numFmtId="0" fontId="9" fillId="4" borderId="46" xfId="0" applyFont="1" applyFill="1" applyBorder="1" applyAlignment="1" applyProtection="1">
      <alignment horizontal="center" vertical="center" shrinkToFit="1"/>
      <protection locked="0"/>
    </xf>
    <xf numFmtId="0" fontId="12" fillId="2" borderId="48" xfId="0" applyFont="1" applyFill="1" applyBorder="1" applyAlignment="1" applyProtection="1">
      <alignment horizontal="center" vertical="center" shrinkToFit="1"/>
      <protection locked="0"/>
    </xf>
    <xf numFmtId="0" fontId="4" fillId="2" borderId="49" xfId="0" applyFont="1" applyFill="1" applyBorder="1" applyAlignment="1" applyProtection="1">
      <alignment horizontal="center" vertical="center" shrinkToFit="1"/>
      <protection locked="0"/>
    </xf>
    <xf numFmtId="0" fontId="4" fillId="2" borderId="50" xfId="0" applyFont="1" applyFill="1" applyBorder="1" applyAlignment="1" applyProtection="1">
      <alignment horizontal="center" vertical="center" shrinkToFit="1"/>
      <protection locked="0"/>
    </xf>
    <xf numFmtId="0" fontId="5" fillId="0" borderId="44" xfId="0" applyFont="1" applyBorder="1" applyAlignment="1" applyProtection="1">
      <alignment horizontal="center" vertical="center" shrinkToFit="1"/>
    </xf>
    <xf numFmtId="0" fontId="5" fillId="0" borderId="51" xfId="0" applyFont="1" applyBorder="1" applyAlignment="1" applyProtection="1">
      <alignment horizontal="center" vertical="center" shrinkToFit="1"/>
    </xf>
    <xf numFmtId="0" fontId="12" fillId="2" borderId="41" xfId="0" applyFont="1" applyFill="1" applyBorder="1" applyAlignment="1" applyProtection="1">
      <alignment horizontal="center" vertical="center" wrapText="1"/>
      <protection locked="0"/>
    </xf>
    <xf numFmtId="0" fontId="12" fillId="2" borderId="4" xfId="0" applyFont="1" applyFill="1" applyBorder="1" applyAlignment="1" applyProtection="1">
      <alignment horizontal="center" vertical="center" wrapText="1"/>
      <protection locked="0"/>
    </xf>
    <xf numFmtId="0" fontId="12" fillId="2" borderId="47"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12" fillId="2" borderId="11" xfId="0" applyFont="1" applyFill="1" applyBorder="1" applyAlignment="1" applyProtection="1">
      <alignment horizontal="center" vertical="center" wrapText="1"/>
      <protection locked="0"/>
    </xf>
    <xf numFmtId="0" fontId="12" fillId="2" borderId="12" xfId="0" applyFont="1" applyFill="1" applyBorder="1" applyAlignment="1" applyProtection="1">
      <alignment horizontal="center" vertical="center" wrapText="1"/>
      <protection locked="0"/>
    </xf>
    <xf numFmtId="186" fontId="5" fillId="2" borderId="37" xfId="0" applyNumberFormat="1" applyFont="1" applyFill="1" applyBorder="1" applyAlignment="1" applyProtection="1">
      <alignment horizontal="left" vertical="center" shrinkToFit="1"/>
      <protection locked="0"/>
    </xf>
    <xf numFmtId="186" fontId="5" fillId="2" borderId="36" xfId="0" applyNumberFormat="1" applyFont="1" applyFill="1" applyBorder="1" applyAlignment="1" applyProtection="1">
      <alignment horizontal="left" vertical="center" shrinkToFit="1"/>
      <protection locked="0"/>
    </xf>
    <xf numFmtId="0" fontId="5" fillId="0" borderId="55" xfId="0" applyFont="1" applyBorder="1" applyAlignment="1" applyProtection="1">
      <alignment horizontal="center" vertical="center" wrapText="1"/>
    </xf>
    <xf numFmtId="0" fontId="0" fillId="0" borderId="29" xfId="0" applyBorder="1" applyAlignment="1" applyProtection="1">
      <alignment horizontal="center" vertical="center" wrapText="1"/>
    </xf>
    <xf numFmtId="31" fontId="0" fillId="2" borderId="35" xfId="0" applyNumberFormat="1" applyFill="1" applyBorder="1" applyAlignment="1" applyProtection="1">
      <alignment horizontal="center" vertical="center" shrinkToFit="1"/>
      <protection locked="0"/>
    </xf>
    <xf numFmtId="0" fontId="2" fillId="2" borderId="31" xfId="0" applyFont="1" applyFill="1" applyBorder="1" applyAlignment="1" applyProtection="1">
      <alignment horizontal="center" vertical="center" shrinkToFit="1"/>
      <protection locked="0"/>
    </xf>
    <xf numFmtId="0" fontId="5" fillId="0" borderId="35" xfId="0" applyFont="1" applyBorder="1" applyAlignment="1" applyProtection="1">
      <alignment horizontal="left" vertical="center" wrapText="1"/>
    </xf>
    <xf numFmtId="0" fontId="5" fillId="0" borderId="31" xfId="0" applyFont="1" applyBorder="1" applyAlignment="1" applyProtection="1">
      <alignment horizontal="left" vertical="center" wrapText="1"/>
    </xf>
    <xf numFmtId="0" fontId="0" fillId="0" borderId="41" xfId="0" applyFont="1" applyBorder="1" applyAlignment="1" applyProtection="1">
      <alignment vertical="center" wrapText="1"/>
    </xf>
    <xf numFmtId="0" fontId="1" fillId="0" borderId="4" xfId="0" applyFont="1" applyBorder="1" applyAlignment="1" applyProtection="1">
      <alignment vertical="center" wrapText="1"/>
    </xf>
    <xf numFmtId="0" fontId="1" fillId="0" borderId="42" xfId="0" applyFont="1" applyBorder="1" applyAlignment="1" applyProtection="1">
      <alignment vertical="center" wrapText="1"/>
    </xf>
    <xf numFmtId="0" fontId="1" fillId="0" borderId="35" xfId="0" applyFont="1" applyBorder="1" applyAlignment="1" applyProtection="1">
      <alignment vertical="center" wrapText="1"/>
    </xf>
    <xf numFmtId="0" fontId="1" fillId="0" borderId="31" xfId="0" applyFont="1" applyBorder="1" applyAlignment="1" applyProtection="1">
      <alignment vertical="center" wrapText="1"/>
    </xf>
    <xf numFmtId="0" fontId="1" fillId="0" borderId="46" xfId="0" applyFont="1" applyBorder="1" applyAlignment="1" applyProtection="1">
      <alignment vertical="center" wrapText="1"/>
    </xf>
    <xf numFmtId="0" fontId="5" fillId="0" borderId="30" xfId="0" applyFont="1" applyBorder="1" applyAlignment="1" applyProtection="1">
      <alignment horizontal="center" vertical="center" wrapText="1"/>
    </xf>
    <xf numFmtId="0" fontId="31" fillId="5" borderId="10" xfId="0" applyFont="1" applyFill="1" applyBorder="1" applyAlignment="1" applyProtection="1">
      <alignment horizontal="center" vertical="center" shrinkToFit="1"/>
    </xf>
    <xf numFmtId="0" fontId="31" fillId="5" borderId="12" xfId="0" applyFont="1" applyFill="1" applyBorder="1" applyAlignment="1" applyProtection="1">
      <alignment horizontal="center" vertical="center" shrinkToFit="1"/>
    </xf>
    <xf numFmtId="183" fontId="6" fillId="0" borderId="13" xfId="0" applyNumberFormat="1" applyFont="1" applyBorder="1" applyAlignment="1" applyProtection="1">
      <alignment horizontal="right" vertical="center" shrinkToFit="1"/>
    </xf>
    <xf numFmtId="183" fontId="6" fillId="0" borderId="44" xfId="0" applyNumberFormat="1" applyFont="1" applyBorder="1" applyAlignment="1" applyProtection="1">
      <alignment horizontal="right" vertical="center" shrinkToFit="1"/>
    </xf>
    <xf numFmtId="183" fontId="6" fillId="0" borderId="14" xfId="0" applyNumberFormat="1" applyFont="1" applyBorder="1" applyAlignment="1" applyProtection="1">
      <alignment horizontal="right" vertical="center" shrinkToFit="1"/>
    </xf>
    <xf numFmtId="0" fontId="5" fillId="0" borderId="10" xfId="0" applyFont="1" applyBorder="1" applyAlignment="1" applyProtection="1">
      <alignment horizontal="center" vertical="center" shrinkToFit="1"/>
    </xf>
    <xf numFmtId="0" fontId="5" fillId="0" borderId="21" xfId="0" applyFont="1" applyBorder="1" applyAlignment="1" applyProtection="1">
      <alignment horizontal="center" vertical="center" shrinkToFit="1"/>
    </xf>
    <xf numFmtId="0" fontId="39" fillId="0" borderId="13" xfId="0" applyFont="1" applyBorder="1" applyAlignment="1" applyProtection="1">
      <alignment horizontal="center" vertical="center" wrapText="1"/>
    </xf>
    <xf numFmtId="0" fontId="39" fillId="0" borderId="44" xfId="0" applyFont="1" applyBorder="1" applyAlignment="1" applyProtection="1">
      <alignment horizontal="center" vertical="center" wrapText="1"/>
    </xf>
    <xf numFmtId="0" fontId="41" fillId="0" borderId="14" xfId="0" applyFont="1" applyBorder="1" applyAlignment="1" applyProtection="1">
      <alignment horizontal="center" vertical="center" wrapText="1"/>
    </xf>
    <xf numFmtId="0" fontId="7" fillId="0" borderId="30" xfId="0" applyFont="1" applyBorder="1" applyAlignment="1" applyProtection="1">
      <alignment horizontal="center" vertical="center" shrinkToFit="1"/>
    </xf>
    <xf numFmtId="0" fontId="0" fillId="0" borderId="8"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43" xfId="0" applyFont="1" applyBorder="1" applyAlignment="1" applyProtection="1">
      <alignment horizontal="left" vertical="center" wrapText="1"/>
    </xf>
    <xf numFmtId="0" fontId="1" fillId="0" borderId="8" xfId="0" applyFont="1" applyBorder="1" applyAlignment="1" applyProtection="1">
      <alignment horizontal="left" vertical="center" wrapText="1"/>
    </xf>
    <xf numFmtId="0" fontId="31" fillId="5" borderId="41" xfId="0" applyFont="1" applyFill="1" applyBorder="1" applyAlignment="1" applyProtection="1">
      <alignment horizontal="center" vertical="center" shrinkToFit="1"/>
    </xf>
    <xf numFmtId="0" fontId="31" fillId="5" borderId="47" xfId="0" applyFont="1" applyFill="1" applyBorder="1" applyAlignment="1" applyProtection="1">
      <alignment horizontal="center" vertical="center" shrinkToFit="1"/>
    </xf>
    <xf numFmtId="0" fontId="30" fillId="0" borderId="8" xfId="0" applyFont="1" applyBorder="1" applyAlignment="1" applyProtection="1">
      <alignment horizontal="center" vertical="center" wrapText="1" shrinkToFit="1"/>
    </xf>
    <xf numFmtId="0" fontId="30" fillId="0" borderId="9" xfId="0" applyFont="1" applyBorder="1" applyAlignment="1" applyProtection="1">
      <alignment horizontal="center" vertical="center" wrapText="1" shrinkToFit="1"/>
    </xf>
    <xf numFmtId="0" fontId="30" fillId="0" borderId="35" xfId="0" applyFont="1" applyBorder="1" applyAlignment="1" applyProtection="1">
      <alignment horizontal="center" vertical="center" wrapText="1" shrinkToFit="1"/>
    </xf>
    <xf numFmtId="0" fontId="30" fillId="0" borderId="34" xfId="0" applyFont="1" applyBorder="1" applyAlignment="1" applyProtection="1">
      <alignment horizontal="center" vertical="center" wrapText="1" shrinkToFit="1"/>
    </xf>
    <xf numFmtId="0" fontId="10" fillId="0" borderId="8"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10" fillId="0" borderId="35" xfId="0" applyFont="1" applyBorder="1" applyAlignment="1" applyProtection="1">
      <alignment horizontal="center" vertical="center" wrapText="1"/>
    </xf>
    <xf numFmtId="0" fontId="10" fillId="0" borderId="34" xfId="0" applyFont="1" applyBorder="1" applyAlignment="1" applyProtection="1">
      <alignment horizontal="center" vertical="center" wrapText="1"/>
    </xf>
    <xf numFmtId="179" fontId="6" fillId="0" borderId="30" xfId="0" applyNumberFormat="1" applyFont="1" applyBorder="1" applyAlignment="1" applyProtection="1">
      <alignment horizontal="right" vertical="center" shrinkToFit="1"/>
    </xf>
    <xf numFmtId="0" fontId="5" fillId="0" borderId="2" xfId="0" applyFont="1" applyFill="1" applyBorder="1" applyAlignment="1" applyProtection="1">
      <alignment horizontal="center" vertical="center" shrinkToFit="1"/>
    </xf>
    <xf numFmtId="0" fontId="5" fillId="0" borderId="36" xfId="0" applyFont="1" applyFill="1" applyBorder="1" applyAlignment="1" applyProtection="1">
      <alignment horizontal="center" vertical="center" shrinkToFit="1"/>
    </xf>
    <xf numFmtId="0" fontId="79" fillId="4" borderId="36" xfId="0" applyFont="1" applyFill="1" applyBorder="1" applyAlignment="1" applyProtection="1">
      <alignment horizontal="center" vertical="center" shrinkToFit="1"/>
      <protection locked="0"/>
    </xf>
    <xf numFmtId="0" fontId="79" fillId="4" borderId="13" xfId="0" applyFont="1" applyFill="1" applyBorder="1" applyAlignment="1" applyProtection="1">
      <alignment horizontal="center" vertical="center" shrinkToFit="1"/>
      <protection locked="0"/>
    </xf>
    <xf numFmtId="176" fontId="6" fillId="0" borderId="44" xfId="0" applyNumberFormat="1" applyFont="1" applyFill="1" applyBorder="1" applyAlignment="1" applyProtection="1">
      <alignment horizontal="right" vertical="center" shrinkToFit="1"/>
    </xf>
    <xf numFmtId="176" fontId="6" fillId="0" borderId="30" xfId="0" applyNumberFormat="1" applyFont="1" applyFill="1" applyBorder="1" applyAlignment="1" applyProtection="1">
      <alignment horizontal="right" vertical="center" shrinkToFit="1"/>
    </xf>
    <xf numFmtId="0" fontId="0" fillId="5" borderId="45" xfId="0" applyFill="1" applyBorder="1" applyAlignment="1" applyProtection="1">
      <alignment horizontal="left" vertical="center" wrapText="1"/>
    </xf>
    <xf numFmtId="0" fontId="0" fillId="5" borderId="30" xfId="0" applyFill="1" applyBorder="1" applyAlignment="1" applyProtection="1">
      <alignment horizontal="left" vertical="center" wrapText="1"/>
    </xf>
    <xf numFmtId="0" fontId="39" fillId="0" borderId="30" xfId="0" applyFont="1" applyBorder="1" applyAlignment="1" applyProtection="1">
      <alignment horizontal="center" vertical="center" wrapText="1"/>
    </xf>
    <xf numFmtId="0" fontId="41" fillId="0" borderId="13" xfId="0" applyFont="1" applyBorder="1" applyAlignment="1" applyProtection="1">
      <alignment horizontal="center" vertical="center" wrapText="1"/>
    </xf>
    <xf numFmtId="0" fontId="0" fillId="0" borderId="44" xfId="0" applyBorder="1" applyAlignment="1" applyProtection="1">
      <alignment vertical="center" wrapText="1"/>
    </xf>
    <xf numFmtId="0" fontId="0" fillId="0" borderId="14" xfId="0" applyBorder="1" applyAlignment="1" applyProtection="1">
      <alignment vertical="center" wrapText="1"/>
    </xf>
    <xf numFmtId="0" fontId="0" fillId="0" borderId="2" xfId="0" applyBorder="1" applyAlignment="1" applyProtection="1">
      <alignment horizontal="left" vertical="center" wrapText="1"/>
    </xf>
    <xf numFmtId="0" fontId="1" fillId="0" borderId="37" xfId="0" applyFont="1" applyBorder="1" applyAlignment="1" applyProtection="1">
      <alignment horizontal="left" vertical="center" wrapText="1"/>
    </xf>
    <xf numFmtId="0" fontId="1" fillId="0" borderId="36" xfId="0" applyFont="1" applyBorder="1" applyAlignment="1" applyProtection="1">
      <alignment horizontal="left" vertical="center" wrapText="1"/>
    </xf>
    <xf numFmtId="0" fontId="0" fillId="5" borderId="13" xfId="0" applyFont="1" applyFill="1" applyBorder="1" applyAlignment="1" applyProtection="1">
      <alignment horizontal="center" vertical="center" wrapText="1"/>
    </xf>
    <xf numFmtId="0" fontId="0" fillId="5" borderId="2" xfId="0" applyFont="1" applyFill="1" applyBorder="1" applyAlignment="1" applyProtection="1">
      <alignment horizontal="center" vertical="center" wrapText="1"/>
    </xf>
    <xf numFmtId="0" fontId="0" fillId="5" borderId="71" xfId="0" applyFont="1" applyFill="1" applyBorder="1" applyAlignment="1" applyProtection="1">
      <alignment horizontal="center" vertical="center" wrapText="1"/>
    </xf>
    <xf numFmtId="0" fontId="0" fillId="5" borderId="78" xfId="0" applyFont="1" applyFill="1" applyBorder="1" applyAlignment="1" applyProtection="1">
      <alignment horizontal="center" vertical="center" wrapText="1"/>
    </xf>
    <xf numFmtId="0" fontId="41" fillId="0" borderId="71" xfId="0" applyFont="1" applyBorder="1" applyAlignment="1" applyProtection="1">
      <alignment horizontal="center" vertical="center" wrapText="1"/>
    </xf>
    <xf numFmtId="0" fontId="0" fillId="5" borderId="8" xfId="0" applyFont="1" applyFill="1" applyBorder="1" applyAlignment="1" applyProtection="1">
      <alignment horizontal="center" vertical="center" wrapText="1"/>
    </xf>
    <xf numFmtId="179" fontId="4" fillId="4" borderId="2" xfId="0" applyNumberFormat="1" applyFont="1" applyFill="1" applyBorder="1" applyAlignment="1" applyProtection="1">
      <alignment horizontal="center" vertical="center" shrinkToFit="1"/>
      <protection locked="0"/>
    </xf>
    <xf numFmtId="0" fontId="4" fillId="0" borderId="37" xfId="0" applyFont="1" applyBorder="1" applyAlignment="1" applyProtection="1">
      <alignment vertical="center" shrinkToFit="1"/>
      <protection locked="0"/>
    </xf>
    <xf numFmtId="0" fontId="4" fillId="2" borderId="48" xfId="0" applyFont="1" applyFill="1" applyBorder="1" applyAlignment="1" applyProtection="1">
      <alignment horizontal="center" vertical="center" wrapText="1" shrinkToFit="1"/>
      <protection locked="0"/>
    </xf>
    <xf numFmtId="0" fontId="4" fillId="2" borderId="49" xfId="0" applyFont="1" applyFill="1" applyBorder="1" applyAlignment="1" applyProtection="1">
      <alignment horizontal="center" vertical="center" wrapText="1" shrinkToFit="1"/>
      <protection locked="0"/>
    </xf>
    <xf numFmtId="0" fontId="4" fillId="2" borderId="70" xfId="0" applyFont="1" applyFill="1" applyBorder="1" applyAlignment="1" applyProtection="1">
      <alignment horizontal="center" vertical="center" wrapText="1" shrinkToFit="1"/>
      <protection locked="0"/>
    </xf>
    <xf numFmtId="0" fontId="79" fillId="4" borderId="2" xfId="0" applyFont="1" applyFill="1" applyBorder="1" applyAlignment="1" applyProtection="1">
      <alignment horizontal="center" vertical="center" shrinkToFit="1"/>
      <protection locked="0"/>
    </xf>
    <xf numFmtId="0" fontId="79" fillId="4" borderId="37" xfId="0" applyFont="1" applyFill="1" applyBorder="1" applyAlignment="1" applyProtection="1">
      <alignment horizontal="center" vertical="center" shrinkToFit="1"/>
      <protection locked="0"/>
    </xf>
    <xf numFmtId="0" fontId="79" fillId="4" borderId="32" xfId="0" applyFont="1" applyFill="1" applyBorder="1" applyAlignment="1" applyProtection="1">
      <alignment horizontal="center" vertical="center" shrinkToFit="1"/>
      <protection locked="0"/>
    </xf>
    <xf numFmtId="193" fontId="29" fillId="0" borderId="35" xfId="0" applyNumberFormat="1" applyFont="1" applyBorder="1" applyAlignment="1" applyProtection="1">
      <alignment horizontal="center" vertical="center"/>
    </xf>
    <xf numFmtId="193" fontId="29" fillId="0" borderId="34" xfId="0" applyNumberFormat="1" applyFont="1" applyBorder="1" applyAlignment="1" applyProtection="1">
      <alignment horizontal="center" vertical="center"/>
    </xf>
    <xf numFmtId="0" fontId="30" fillId="0" borderId="41" xfId="0" applyFont="1" applyBorder="1" applyAlignment="1" applyProtection="1">
      <alignment horizontal="center" vertical="center" wrapText="1" shrinkToFit="1"/>
    </xf>
    <xf numFmtId="0" fontId="30" fillId="0" borderId="47" xfId="0" applyFont="1" applyBorder="1" applyAlignment="1" applyProtection="1">
      <alignment horizontal="center" vertical="center" wrapText="1" shrinkToFit="1"/>
    </xf>
    <xf numFmtId="0" fontId="30" fillId="0" borderId="74" xfId="0" applyFont="1" applyBorder="1" applyAlignment="1" applyProtection="1">
      <alignment horizontal="center" vertical="center" wrapText="1" shrinkToFit="1"/>
    </xf>
    <xf numFmtId="0" fontId="30" fillId="0" borderId="76" xfId="0" applyFont="1" applyBorder="1" applyAlignment="1" applyProtection="1">
      <alignment horizontal="center" vertical="center" wrapText="1" shrinkToFit="1"/>
    </xf>
    <xf numFmtId="0" fontId="8" fillId="0" borderId="41" xfId="0" applyFont="1" applyBorder="1" applyAlignment="1" applyProtection="1">
      <alignment horizontal="center" vertical="center" shrinkToFit="1"/>
    </xf>
    <xf numFmtId="0" fontId="8" fillId="0" borderId="42" xfId="0" applyFont="1" applyBorder="1" applyAlignment="1" applyProtection="1">
      <alignment horizontal="center" vertical="center" shrinkToFit="1"/>
    </xf>
    <xf numFmtId="0" fontId="39" fillId="0" borderId="44" xfId="0" applyFont="1" applyBorder="1" applyAlignment="1" applyProtection="1">
      <alignment horizontal="center" vertical="center"/>
    </xf>
    <xf numFmtId="0" fontId="39" fillId="5" borderId="30" xfId="0" applyFont="1" applyFill="1" applyBorder="1" applyAlignment="1" applyProtection="1">
      <alignment horizontal="center" vertical="top"/>
    </xf>
    <xf numFmtId="0" fontId="39" fillId="5" borderId="13" xfId="0" applyFont="1" applyFill="1" applyBorder="1" applyAlignment="1" applyProtection="1">
      <alignment horizontal="center" vertical="top"/>
    </xf>
    <xf numFmtId="0" fontId="10" fillId="5" borderId="8" xfId="0" applyFont="1" applyFill="1" applyBorder="1" applyAlignment="1" applyProtection="1">
      <alignment horizontal="center" vertical="center" wrapText="1"/>
    </xf>
    <xf numFmtId="0" fontId="10" fillId="5" borderId="9" xfId="0" applyFont="1" applyFill="1" applyBorder="1" applyAlignment="1" applyProtection="1">
      <alignment horizontal="center" vertical="center" wrapText="1"/>
    </xf>
    <xf numFmtId="0" fontId="8" fillId="0" borderId="37" xfId="0" applyFont="1" applyBorder="1" applyAlignment="1" applyProtection="1">
      <alignment horizontal="center" vertical="center" shrinkToFit="1"/>
    </xf>
    <xf numFmtId="0" fontId="8" fillId="0" borderId="32" xfId="0" applyFont="1" applyBorder="1" applyAlignment="1" applyProtection="1">
      <alignment horizontal="center" vertical="center" shrinkToFit="1"/>
    </xf>
    <xf numFmtId="177" fontId="6" fillId="0" borderId="44" xfId="0" applyNumberFormat="1" applyFont="1" applyBorder="1" applyAlignment="1" applyProtection="1">
      <alignment horizontal="right" vertical="center" shrinkToFit="1"/>
    </xf>
    <xf numFmtId="177" fontId="6" fillId="0" borderId="45" xfId="0" applyNumberFormat="1" applyFont="1" applyBorder="1" applyAlignment="1" applyProtection="1">
      <alignment horizontal="right" vertical="center" shrinkToFit="1"/>
    </xf>
    <xf numFmtId="0" fontId="5" fillId="0" borderId="13" xfId="0" applyFont="1" applyBorder="1" applyAlignment="1" applyProtection="1">
      <alignment horizontal="center" vertical="center" shrinkToFit="1"/>
    </xf>
    <xf numFmtId="0" fontId="10" fillId="5" borderId="0"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shrinkToFit="1"/>
      <protection locked="0"/>
    </xf>
    <xf numFmtId="0" fontId="0" fillId="0" borderId="37" xfId="0" applyFont="1" applyBorder="1" applyAlignment="1" applyProtection="1">
      <alignment vertical="center" shrinkToFit="1"/>
      <protection locked="0"/>
    </xf>
    <xf numFmtId="0" fontId="5" fillId="5" borderId="6" xfId="0" applyFont="1" applyFill="1" applyBorder="1" applyAlignment="1" applyProtection="1">
      <alignment horizontal="center" vertical="center" wrapText="1"/>
    </xf>
    <xf numFmtId="179" fontId="4" fillId="4" borderId="37" xfId="0" applyNumberFormat="1" applyFont="1" applyFill="1" applyBorder="1" applyAlignment="1" applyProtection="1">
      <alignment horizontal="center" vertical="center" shrinkToFit="1"/>
      <protection locked="0"/>
    </xf>
    <xf numFmtId="0" fontId="0" fillId="5" borderId="0" xfId="0" applyFont="1" applyFill="1" applyBorder="1" applyAlignment="1" applyProtection="1">
      <alignment horizontal="left" vertical="center" wrapText="1"/>
    </xf>
    <xf numFmtId="0" fontId="29" fillId="5" borderId="0" xfId="0" applyFont="1" applyFill="1" applyBorder="1" applyAlignment="1" applyProtection="1">
      <alignment horizontal="left" vertical="center" shrinkToFit="1"/>
    </xf>
    <xf numFmtId="0" fontId="29" fillId="5" borderId="9" xfId="0" applyFont="1" applyFill="1" applyBorder="1" applyAlignment="1" applyProtection="1">
      <alignment horizontal="left" vertical="center" shrinkToFit="1"/>
    </xf>
    <xf numFmtId="0" fontId="12" fillId="0" borderId="62" xfId="0" applyFont="1" applyBorder="1" applyAlignment="1" applyProtection="1">
      <alignment horizontal="center" vertical="center" shrinkToFit="1"/>
    </xf>
    <xf numFmtId="0" fontId="12" fillId="0" borderId="63" xfId="0" applyFont="1" applyBorder="1" applyAlignment="1" applyProtection="1">
      <alignment horizontal="center" vertical="center" shrinkToFit="1"/>
    </xf>
    <xf numFmtId="0" fontId="4" fillId="0" borderId="62" xfId="0" applyFont="1" applyBorder="1" applyAlignment="1" applyProtection="1">
      <alignment horizontal="center" vertical="center" shrinkToFit="1"/>
    </xf>
    <xf numFmtId="0" fontId="4" fillId="0" borderId="64" xfId="0" applyFont="1" applyBorder="1" applyAlignment="1" applyProtection="1">
      <alignment horizontal="center" vertical="center" shrinkToFit="1"/>
    </xf>
    <xf numFmtId="49" fontId="4" fillId="5" borderId="0" xfId="2" applyNumberFormat="1" applyFont="1" applyFill="1" applyBorder="1" applyAlignment="1" applyProtection="1">
      <alignment horizontal="left" vertical="top" wrapText="1"/>
    </xf>
    <xf numFmtId="49" fontId="0" fillId="5" borderId="0" xfId="2" applyNumberFormat="1" applyFont="1" applyFill="1" applyBorder="1" applyAlignment="1" applyProtection="1">
      <alignment horizontal="left" vertical="top" wrapText="1"/>
    </xf>
    <xf numFmtId="0" fontId="5" fillId="5" borderId="0" xfId="0" applyFont="1" applyFill="1" applyBorder="1" applyAlignment="1" applyProtection="1">
      <alignment horizontal="left" vertical="top" wrapText="1"/>
    </xf>
    <xf numFmtId="49" fontId="65" fillId="5" borderId="0" xfId="2" applyNumberFormat="1" applyFont="1" applyFill="1" applyBorder="1" applyAlignment="1" applyProtection="1">
      <alignment horizontal="left" vertical="top" wrapText="1"/>
    </xf>
    <xf numFmtId="192" fontId="5" fillId="5" borderId="0" xfId="1" applyNumberFormat="1" applyFont="1" applyFill="1" applyBorder="1" applyAlignment="1" applyProtection="1">
      <alignment horizontal="center" vertical="center"/>
    </xf>
    <xf numFmtId="0" fontId="12" fillId="0" borderId="49" xfId="0" applyFont="1" applyBorder="1" applyAlignment="1" applyProtection="1">
      <alignment horizontal="center" vertical="center" shrinkToFit="1"/>
    </xf>
    <xf numFmtId="0" fontId="4" fillId="0" borderId="49" xfId="0" applyFont="1" applyBorder="1" applyAlignment="1" applyProtection="1">
      <alignment horizontal="center" vertical="center" shrinkToFit="1"/>
    </xf>
    <xf numFmtId="0" fontId="4" fillId="0" borderId="50" xfId="0" applyFont="1" applyBorder="1" applyAlignment="1" applyProtection="1">
      <alignment horizontal="center" vertical="center" shrinkToFit="1"/>
    </xf>
    <xf numFmtId="0" fontId="8" fillId="5" borderId="0" xfId="0" applyFont="1" applyFill="1" applyBorder="1" applyAlignment="1" applyProtection="1">
      <alignment horizontal="center" vertical="center" shrinkToFit="1"/>
    </xf>
    <xf numFmtId="0" fontId="8" fillId="5" borderId="9" xfId="0" applyFont="1" applyFill="1" applyBorder="1" applyAlignment="1" applyProtection="1">
      <alignment horizontal="center" vertical="center" shrinkToFit="1"/>
    </xf>
    <xf numFmtId="0" fontId="4" fillId="0" borderId="10" xfId="0" applyFont="1" applyBorder="1" applyAlignment="1" applyProtection="1">
      <alignment horizontal="center" vertical="center" shrinkToFit="1"/>
    </xf>
    <xf numFmtId="0" fontId="4" fillId="0" borderId="11" xfId="0" applyFont="1" applyBorder="1" applyAlignment="1" applyProtection="1">
      <alignment horizontal="center" vertical="center" shrinkToFit="1"/>
    </xf>
    <xf numFmtId="0" fontId="4" fillId="0" borderId="12" xfId="0" applyFont="1" applyBorder="1" applyAlignment="1" applyProtection="1">
      <alignment horizontal="center" vertical="center" shrinkToFit="1"/>
    </xf>
    <xf numFmtId="38" fontId="5" fillId="5" borderId="0" xfId="2" applyFont="1" applyFill="1" applyBorder="1" applyAlignment="1" applyProtection="1">
      <alignment horizontal="right" vertical="center" shrinkToFit="1"/>
    </xf>
    <xf numFmtId="0" fontId="5" fillId="5" borderId="0" xfId="0" applyFont="1" applyFill="1" applyBorder="1" applyAlignment="1" applyProtection="1">
      <alignment vertical="center"/>
    </xf>
    <xf numFmtId="0" fontId="0" fillId="5" borderId="0" xfId="0" applyFill="1" applyBorder="1" applyAlignment="1" applyProtection="1">
      <alignment vertical="center"/>
    </xf>
    <xf numFmtId="49" fontId="0" fillId="5" borderId="28" xfId="2" applyNumberFormat="1" applyFont="1" applyFill="1" applyBorder="1" applyAlignment="1" applyProtection="1">
      <alignment horizontal="left" vertical="top" wrapText="1"/>
    </xf>
    <xf numFmtId="0" fontId="11" fillId="6" borderId="59" xfId="0" applyFont="1" applyFill="1" applyBorder="1" applyAlignment="1" applyProtection="1">
      <alignment horizontal="center" vertical="center"/>
    </xf>
    <xf numFmtId="0" fontId="11" fillId="6" borderId="60" xfId="0" applyFont="1" applyFill="1" applyBorder="1" applyAlignment="1" applyProtection="1">
      <alignment horizontal="center" vertical="center"/>
    </xf>
    <xf numFmtId="0" fontId="11" fillId="6" borderId="61" xfId="0" applyFont="1" applyFill="1" applyBorder="1" applyAlignment="1" applyProtection="1">
      <alignment horizontal="center" vertical="center"/>
    </xf>
    <xf numFmtId="0" fontId="11" fillId="6" borderId="23" xfId="0" applyFont="1" applyFill="1" applyBorder="1" applyAlignment="1" applyProtection="1">
      <alignment horizontal="center" vertical="center"/>
    </xf>
    <xf numFmtId="0" fontId="11" fillId="6" borderId="6" xfId="0" applyFont="1" applyFill="1" applyBorder="1" applyAlignment="1" applyProtection="1">
      <alignment horizontal="center" vertical="center"/>
    </xf>
    <xf numFmtId="0" fontId="11" fillId="6" borderId="7" xfId="0" applyFont="1" applyFill="1" applyBorder="1" applyAlignment="1" applyProtection="1">
      <alignment horizontal="center" vertical="center"/>
    </xf>
    <xf numFmtId="0" fontId="10" fillId="5" borderId="0" xfId="0" applyFont="1" applyFill="1" applyBorder="1" applyAlignment="1" applyProtection="1">
      <alignment horizontal="left" vertical="center" shrinkToFit="1"/>
    </xf>
    <xf numFmtId="0" fontId="10" fillId="5" borderId="9" xfId="0" applyFont="1" applyFill="1" applyBorder="1" applyAlignment="1" applyProtection="1">
      <alignment horizontal="left" vertical="center" shrinkToFit="1"/>
    </xf>
    <xf numFmtId="0" fontId="0" fillId="5" borderId="0" xfId="0" applyFont="1" applyFill="1" applyBorder="1" applyAlignment="1" applyProtection="1">
      <alignment horizontal="left" vertical="center"/>
    </xf>
    <xf numFmtId="49" fontId="5" fillId="5" borderId="0" xfId="2" applyNumberFormat="1" applyFont="1" applyFill="1" applyBorder="1" applyAlignment="1" applyProtection="1">
      <alignment horizontal="left" vertical="center" wrapText="1"/>
    </xf>
    <xf numFmtId="49" fontId="5" fillId="5" borderId="0" xfId="2" applyNumberFormat="1" applyFont="1" applyFill="1" applyBorder="1" applyAlignment="1" applyProtection="1">
      <alignment horizontal="left" vertical="top" wrapText="1"/>
    </xf>
    <xf numFmtId="0" fontId="0" fillId="5" borderId="0" xfId="0" applyFill="1" applyBorder="1" applyAlignment="1" applyProtection="1">
      <alignment horizontal="left" vertical="center" wrapText="1"/>
    </xf>
    <xf numFmtId="49" fontId="32" fillId="5" borderId="0" xfId="2" applyNumberFormat="1" applyFont="1" applyFill="1" applyBorder="1" applyAlignment="1" applyProtection="1">
      <alignment horizontal="left" vertical="center" wrapText="1"/>
    </xf>
    <xf numFmtId="0" fontId="12" fillId="0" borderId="69" xfId="0" applyFont="1" applyBorder="1" applyAlignment="1" applyProtection="1">
      <alignment horizontal="center" vertical="center" shrinkToFit="1"/>
    </xf>
    <xf numFmtId="0" fontId="71" fillId="5" borderId="0" xfId="2" applyNumberFormat="1" applyFont="1" applyFill="1" applyBorder="1" applyAlignment="1" applyProtection="1">
      <alignment horizontal="left" vertical="top" wrapText="1"/>
    </xf>
    <xf numFmtId="49" fontId="72" fillId="0" borderId="2" xfId="2" applyNumberFormat="1" applyFont="1" applyBorder="1" applyAlignment="1" applyProtection="1">
      <alignment horizontal="left" vertical="center" wrapText="1"/>
    </xf>
    <xf numFmtId="49" fontId="72" fillId="0" borderId="37" xfId="2" applyNumberFormat="1" applyFont="1" applyBorder="1" applyAlignment="1" applyProtection="1">
      <alignment horizontal="left" vertical="center" wrapText="1"/>
    </xf>
    <xf numFmtId="49" fontId="72" fillId="0" borderId="36" xfId="2" applyNumberFormat="1" applyFont="1" applyBorder="1" applyAlignment="1" applyProtection="1">
      <alignment horizontal="left" vertical="center" wrapText="1"/>
    </xf>
    <xf numFmtId="0" fontId="4" fillId="4" borderId="37" xfId="0" applyFont="1" applyFill="1" applyBorder="1" applyAlignment="1" applyProtection="1">
      <alignment horizontal="center" vertical="center" shrinkToFit="1"/>
      <protection locked="0"/>
    </xf>
    <xf numFmtId="0" fontId="4" fillId="4" borderId="36" xfId="0" applyFont="1" applyFill="1" applyBorder="1" applyAlignment="1" applyProtection="1">
      <alignment horizontal="center" vertical="center" shrinkToFit="1"/>
      <protection locked="0"/>
    </xf>
    <xf numFmtId="185" fontId="5" fillId="4" borderId="40" xfId="0" applyNumberFormat="1" applyFont="1" applyFill="1" applyBorder="1" applyAlignment="1" applyProtection="1">
      <alignment horizontal="center" vertical="center" shrinkToFit="1"/>
      <protection locked="0"/>
    </xf>
    <xf numFmtId="185" fontId="5" fillId="4" borderId="28" xfId="0" applyNumberFormat="1" applyFont="1" applyFill="1" applyBorder="1" applyAlignment="1" applyProtection="1">
      <alignment horizontal="center" vertical="center" shrinkToFit="1"/>
      <protection locked="0"/>
    </xf>
    <xf numFmtId="185" fontId="5" fillId="4" borderId="58" xfId="0" applyNumberFormat="1" applyFont="1" applyFill="1" applyBorder="1" applyAlignment="1" applyProtection="1">
      <alignment horizontal="center" vertical="center" shrinkToFit="1"/>
      <protection locked="0"/>
    </xf>
    <xf numFmtId="0" fontId="14" fillId="0" borderId="0" xfId="0" applyFont="1" applyBorder="1" applyAlignment="1" applyProtection="1">
      <alignment horizontal="center" vertical="center"/>
    </xf>
    <xf numFmtId="0" fontId="5" fillId="5" borderId="0" xfId="0" applyFont="1" applyFill="1" applyBorder="1" applyAlignment="1" applyProtection="1">
      <alignment horizontal="left" vertical="center" wrapText="1" shrinkToFit="1"/>
    </xf>
    <xf numFmtId="0" fontId="8" fillId="5" borderId="0" xfId="0" applyFont="1" applyFill="1" applyBorder="1" applyAlignment="1" applyProtection="1">
      <alignment vertical="center" shrinkToFit="1"/>
    </xf>
    <xf numFmtId="0" fontId="0" fillId="5" borderId="9" xfId="0" applyFill="1" applyBorder="1" applyAlignment="1" applyProtection="1">
      <alignment vertical="center" shrinkToFit="1"/>
    </xf>
    <xf numFmtId="0" fontId="5" fillId="0" borderId="0" xfId="0" applyFont="1" applyBorder="1" applyAlignment="1" applyProtection="1">
      <alignment horizontal="left" vertical="center"/>
    </xf>
    <xf numFmtId="0" fontId="5" fillId="0" borderId="43" xfId="0" applyFont="1" applyBorder="1" applyAlignment="1" applyProtection="1">
      <alignment horizontal="left" vertical="center"/>
    </xf>
    <xf numFmtId="0" fontId="4" fillId="0" borderId="63" xfId="0" applyFont="1" applyBorder="1" applyAlignment="1" applyProtection="1">
      <alignment horizontal="center" vertical="center" shrinkToFit="1"/>
    </xf>
    <xf numFmtId="0" fontId="5" fillId="5" borderId="0" xfId="0" applyFont="1" applyFill="1" applyBorder="1" applyAlignment="1" applyProtection="1">
      <alignment horizontal="left" vertical="center"/>
    </xf>
    <xf numFmtId="0" fontId="4" fillId="5" borderId="0" xfId="0" applyFont="1" applyFill="1" applyBorder="1" applyAlignment="1" applyProtection="1">
      <alignment horizontal="left" vertical="center" shrinkToFit="1"/>
    </xf>
    <xf numFmtId="0" fontId="5" fillId="5" borderId="0" xfId="0" applyFont="1" applyFill="1" applyBorder="1" applyAlignment="1" applyProtection="1">
      <alignment horizontal="left" vertical="center" shrinkToFit="1"/>
    </xf>
    <xf numFmtId="0" fontId="5" fillId="0" borderId="65" xfId="0" applyFont="1" applyBorder="1" applyAlignment="1" applyProtection="1">
      <alignment horizontal="center" vertical="center" shrinkToFit="1"/>
    </xf>
    <xf numFmtId="0" fontId="5" fillId="0" borderId="5" xfId="0" applyFont="1" applyBorder="1" applyAlignment="1" applyProtection="1">
      <alignment horizontal="center" vertical="center" shrinkToFit="1"/>
    </xf>
    <xf numFmtId="0" fontId="5" fillId="0" borderId="66" xfId="0" applyFont="1" applyBorder="1" applyAlignment="1" applyProtection="1">
      <alignment horizontal="center" vertical="center" shrinkToFit="1"/>
    </xf>
    <xf numFmtId="185" fontId="5" fillId="2" borderId="67" xfId="0" applyNumberFormat="1" applyFont="1" applyFill="1" applyBorder="1" applyAlignment="1" applyProtection="1">
      <alignment horizontal="center" vertical="center" shrinkToFit="1"/>
      <protection locked="0"/>
    </xf>
    <xf numFmtId="185" fontId="5" fillId="2" borderId="68" xfId="0" applyNumberFormat="1" applyFont="1" applyFill="1" applyBorder="1" applyAlignment="1" applyProtection="1">
      <alignment horizontal="center" vertical="center" shrinkToFit="1"/>
      <protection locked="0"/>
    </xf>
    <xf numFmtId="0" fontId="8" fillId="0" borderId="65" xfId="0" applyFont="1" applyBorder="1" applyAlignment="1" applyProtection="1">
      <alignment horizontal="center" vertical="center" wrapText="1" shrinkToFit="1"/>
    </xf>
    <xf numFmtId="0" fontId="8" fillId="0" borderId="51" xfId="0" applyFont="1" applyBorder="1" applyAlignment="1" applyProtection="1">
      <alignment horizontal="center" vertical="center" shrinkToFit="1"/>
    </xf>
    <xf numFmtId="185" fontId="5" fillId="2" borderId="48" xfId="0" applyNumberFormat="1" applyFont="1" applyFill="1" applyBorder="1" applyAlignment="1" applyProtection="1">
      <alignment horizontal="center" vertical="center" shrinkToFit="1"/>
      <protection locked="0"/>
    </xf>
    <xf numFmtId="185" fontId="5" fillId="2" borderId="49" xfId="0" applyNumberFormat="1" applyFont="1" applyFill="1" applyBorder="1" applyAlignment="1" applyProtection="1">
      <alignment horizontal="center" vertical="center" shrinkToFit="1"/>
      <protection locked="0"/>
    </xf>
    <xf numFmtId="0" fontId="4" fillId="5" borderId="0" xfId="0" applyFont="1" applyFill="1" applyBorder="1" applyAlignment="1" applyProtection="1">
      <alignment horizontal="left" vertical="center"/>
    </xf>
    <xf numFmtId="0" fontId="8" fillId="5" borderId="0" xfId="0" applyFont="1" applyFill="1" applyBorder="1" applyAlignment="1" applyProtection="1">
      <alignment horizontal="left" vertical="center" shrinkToFit="1"/>
    </xf>
    <xf numFmtId="0" fontId="8" fillId="5" borderId="9" xfId="0" applyFont="1" applyFill="1" applyBorder="1" applyAlignment="1" applyProtection="1">
      <alignment horizontal="left" vertical="center" shrinkToFit="1"/>
    </xf>
    <xf numFmtId="0" fontId="49" fillId="5" borderId="0" xfId="0" applyFont="1" applyFill="1" applyBorder="1" applyAlignment="1" applyProtection="1">
      <alignment horizontal="left" vertical="center" wrapText="1"/>
    </xf>
    <xf numFmtId="0" fontId="5" fillId="5" borderId="0" xfId="0" applyFont="1" applyFill="1" applyBorder="1" applyAlignment="1" applyProtection="1">
      <alignment horizontal="left" vertical="top" wrapText="1" shrinkToFit="1"/>
    </xf>
    <xf numFmtId="0" fontId="12" fillId="0" borderId="64" xfId="0" applyFont="1" applyBorder="1" applyAlignment="1" applyProtection="1">
      <alignment horizontal="center" vertical="center" shrinkToFit="1"/>
    </xf>
    <xf numFmtId="185" fontId="5" fillId="2" borderId="10" xfId="0" applyNumberFormat="1" applyFont="1" applyFill="1" applyBorder="1" applyAlignment="1" applyProtection="1">
      <alignment horizontal="center" vertical="center" shrinkToFit="1"/>
      <protection locked="0"/>
    </xf>
    <xf numFmtId="185" fontId="5" fillId="2" borderId="21" xfId="0" applyNumberFormat="1" applyFont="1" applyFill="1" applyBorder="1" applyAlignment="1" applyProtection="1">
      <alignment horizontal="center" vertical="center" shrinkToFit="1"/>
      <protection locked="0"/>
    </xf>
    <xf numFmtId="185" fontId="5" fillId="2" borderId="57" xfId="0" applyNumberFormat="1" applyFont="1" applyFill="1" applyBorder="1" applyAlignment="1" applyProtection="1">
      <alignment horizontal="center" vertical="center" shrinkToFit="1"/>
      <protection locked="0"/>
    </xf>
    <xf numFmtId="0" fontId="8" fillId="5" borderId="9" xfId="0" applyFont="1" applyFill="1" applyBorder="1" applyAlignment="1" applyProtection="1">
      <alignment vertical="center" shrinkToFit="1"/>
    </xf>
    <xf numFmtId="0" fontId="5" fillId="5" borderId="0" xfId="0" applyFont="1" applyFill="1" applyBorder="1" applyAlignment="1" applyProtection="1">
      <alignment horizontal="left" vertical="center" wrapText="1"/>
    </xf>
    <xf numFmtId="0" fontId="5" fillId="5" borderId="0" xfId="0" applyFont="1" applyFill="1" applyBorder="1" applyAlignment="1" applyProtection="1">
      <alignment horizontal="left" vertical="top" shrinkToFit="1"/>
    </xf>
    <xf numFmtId="0" fontId="12" fillId="0" borderId="48" xfId="0" applyFont="1" applyBorder="1" applyAlignment="1" applyProtection="1">
      <alignment horizontal="center" vertical="center" shrinkToFit="1"/>
    </xf>
    <xf numFmtId="0" fontId="12" fillId="0" borderId="50" xfId="0" applyFont="1" applyBorder="1" applyAlignment="1" applyProtection="1">
      <alignment horizontal="center" vertical="center" shrinkToFit="1"/>
    </xf>
    <xf numFmtId="0" fontId="5" fillId="5" borderId="9" xfId="0" applyFont="1" applyFill="1" applyBorder="1" applyAlignment="1" applyProtection="1">
      <alignment horizontal="left" vertical="top" wrapText="1"/>
    </xf>
    <xf numFmtId="0" fontId="6" fillId="0" borderId="49" xfId="0" applyFont="1" applyBorder="1" applyAlignment="1" applyProtection="1">
      <alignment horizontal="center" vertical="center" shrinkToFit="1"/>
    </xf>
    <xf numFmtId="0" fontId="0" fillId="0" borderId="49" xfId="0" applyBorder="1" applyAlignment="1" applyProtection="1">
      <alignment horizontal="center" vertical="center" shrinkToFit="1"/>
    </xf>
    <xf numFmtId="0" fontId="0" fillId="0" borderId="50" xfId="0" applyBorder="1" applyAlignment="1" applyProtection="1">
      <alignment horizontal="center" vertical="center" shrinkToFit="1"/>
    </xf>
    <xf numFmtId="0" fontId="0" fillId="5" borderId="9" xfId="0" applyFill="1" applyBorder="1" applyAlignment="1" applyProtection="1">
      <alignment vertical="center"/>
    </xf>
    <xf numFmtId="0" fontId="0" fillId="0" borderId="10" xfId="0" applyBorder="1" applyAlignment="1" applyProtection="1">
      <alignment horizontal="center" vertical="center" shrinkToFit="1"/>
    </xf>
    <xf numFmtId="0" fontId="0" fillId="0" borderId="11" xfId="0" applyBorder="1" applyAlignment="1" applyProtection="1">
      <alignment horizontal="center" vertical="center" shrinkToFit="1"/>
    </xf>
    <xf numFmtId="0" fontId="0" fillId="0" borderId="12" xfId="0" applyBorder="1" applyAlignment="1" applyProtection="1">
      <alignment horizontal="center" vertical="center" shrinkToFit="1"/>
    </xf>
    <xf numFmtId="0" fontId="8" fillId="5" borderId="0" xfId="0" applyFont="1" applyFill="1" applyBorder="1" applyAlignment="1" applyProtection="1">
      <alignment horizontal="left" vertical="center" wrapText="1"/>
    </xf>
    <xf numFmtId="0" fontId="8" fillId="5" borderId="0" xfId="0" applyFont="1" applyFill="1" applyBorder="1" applyAlignment="1" applyProtection="1">
      <alignment horizontal="left" vertical="center"/>
    </xf>
    <xf numFmtId="0" fontId="8" fillId="5" borderId="9" xfId="0" applyFont="1" applyFill="1" applyBorder="1" applyAlignment="1" applyProtection="1">
      <alignment horizontal="left" vertical="center"/>
    </xf>
    <xf numFmtId="0" fontId="5" fillId="5" borderId="43" xfId="0" applyFont="1" applyFill="1" applyBorder="1" applyAlignment="1" applyProtection="1">
      <alignment horizontal="left" vertical="center"/>
    </xf>
    <xf numFmtId="0" fontId="5" fillId="5" borderId="45" xfId="0" applyFont="1" applyFill="1" applyBorder="1" applyAlignment="1" applyProtection="1">
      <alignment horizontal="left" vertical="center"/>
    </xf>
    <xf numFmtId="0" fontId="5" fillId="0" borderId="6" xfId="0" applyFont="1" applyBorder="1" applyAlignment="1" applyProtection="1">
      <alignment horizontal="center" vertical="center" shrinkToFit="1"/>
    </xf>
    <xf numFmtId="0" fontId="5" fillId="0" borderId="11" xfId="0" applyFont="1" applyBorder="1" applyAlignment="1" applyProtection="1">
      <alignment horizontal="center" vertical="center" shrinkToFit="1"/>
    </xf>
    <xf numFmtId="0" fontId="5" fillId="0" borderId="65" xfId="0" applyFont="1" applyBorder="1" applyAlignment="1" applyProtection="1">
      <alignment horizontal="center" vertical="center" wrapText="1" shrinkToFit="1"/>
    </xf>
    <xf numFmtId="0" fontId="10" fillId="5" borderId="0" xfId="0" applyFont="1" applyFill="1" applyBorder="1" applyAlignment="1" applyProtection="1">
      <alignment horizontal="left" vertical="top" wrapText="1"/>
    </xf>
    <xf numFmtId="0" fontId="5" fillId="5" borderId="0" xfId="0" applyFont="1" applyFill="1" applyBorder="1" applyAlignment="1" applyProtection="1">
      <alignment horizontal="left" shrinkToFit="1"/>
    </xf>
  </cellXfs>
  <cellStyles count="3">
    <cellStyle name="パーセント" xfId="1" builtinId="5"/>
    <cellStyle name="桁区切り" xfId="2" builtinId="6"/>
    <cellStyle name="標準" xfId="0" builtinId="0"/>
  </cellStyles>
  <dxfs count="2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ont>
        <color rgb="FFFF0000"/>
        <name val="ＭＳ Ｐゴシック"/>
        <scheme val="none"/>
      </font>
    </dxf>
    <dxf>
      <font>
        <color rgb="FFFF0000"/>
        <name val="ＭＳ Ｐゴシック"/>
        <scheme val="none"/>
      </font>
    </dxf>
    <dxf>
      <font>
        <color rgb="FFFF0000"/>
        <name val="ＭＳ Ｐゴシック"/>
        <scheme val="none"/>
      </font>
    </dxf>
    <dxf>
      <font>
        <color rgb="FFFF0000"/>
      </font>
    </dxf>
    <dxf>
      <font>
        <color rgb="FFFF0000"/>
      </font>
    </dxf>
    <dxf>
      <font>
        <color rgb="FFFF0000"/>
      </font>
    </dxf>
    <dxf>
      <font>
        <color rgb="FFFF0000"/>
      </font>
    </dxf>
    <dxf>
      <font>
        <b/>
        <i val="0"/>
        <color auto="1"/>
      </font>
      <fill>
        <patternFill>
          <bgColor rgb="FFFFFF00"/>
        </patternFill>
      </fill>
    </dxf>
    <dxf>
      <font>
        <b/>
        <i val="0"/>
        <color auto="1"/>
      </font>
      <fill>
        <patternFill>
          <bgColor rgb="FFFFFF00"/>
        </patternFill>
      </fill>
    </dxf>
    <dxf>
      <font>
        <color theme="1"/>
      </font>
      <fill>
        <patternFill>
          <bgColor rgb="FFCCFFFF"/>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rgb="FFCCFFFF"/>
        </patternFill>
      </fill>
      <border>
        <left style="thin">
          <color indexed="64"/>
        </left>
        <right style="thin">
          <color indexed="64"/>
        </right>
        <top style="thin">
          <color indexed="64"/>
        </top>
        <bottom style="thin">
          <color indexed="64"/>
        </bottom>
      </border>
    </dxf>
    <dxf>
      <font>
        <b/>
        <i val="0"/>
      </font>
      <fill>
        <patternFill>
          <bgColor rgb="FFCCFFFF"/>
        </patternFill>
      </fill>
      <border>
        <left style="thin">
          <color indexed="64"/>
        </left>
        <right style="thin">
          <color indexed="64"/>
        </right>
        <top style="thin">
          <color indexed="64"/>
        </top>
        <bottom style="thin">
          <color indexed="64"/>
        </bottom>
      </border>
    </dxf>
    <dxf>
      <font>
        <color rgb="FFFF0000"/>
      </font>
    </dxf>
    <dxf>
      <font>
        <color rgb="FFFF0000"/>
        <name val="ＭＳ Ｐゴシック"/>
        <scheme val="none"/>
      </font>
    </dxf>
    <dxf>
      <font>
        <color rgb="FFFF0000"/>
        <name val="ＭＳ Ｐゴシック"/>
        <scheme val="none"/>
      </font>
    </dxf>
    <dxf>
      <font>
        <color rgb="FFFF0000"/>
        <name val="ＭＳ Ｐゴシック"/>
        <scheme val="none"/>
      </font>
    </dxf>
    <dxf>
      <font>
        <color rgb="FFFF0000"/>
        <name val="ＭＳ Ｐゴシック"/>
        <scheme val="none"/>
      </font>
    </dxf>
    <dxf>
      <font>
        <color rgb="FFFF0000"/>
        <name val="ＭＳ Ｐゴシック"/>
        <scheme val="none"/>
      </font>
    </dxf>
    <dxf>
      <font>
        <color rgb="FFFF0000"/>
        <name val="ＭＳ Ｐゴシック"/>
        <scheme val="none"/>
      </font>
    </dxf>
    <dxf>
      <font>
        <color rgb="FFFF0000"/>
        <name val="ＭＳ Ｐゴシック"/>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jpeg"/><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7.emf"/><Relationship Id="rId1" Type="http://schemas.openxmlformats.org/officeDocument/2006/relationships/image" Target="../media/image1.jpeg"/><Relationship Id="rId5" Type="http://schemas.openxmlformats.org/officeDocument/2006/relationships/image" Target="../media/image8.emf"/><Relationship Id="rId4" Type="http://schemas.openxmlformats.org/officeDocument/2006/relationships/image" Target="../media/image5.emf"/></Relationships>
</file>

<file path=xl/drawings/_rels/drawing3.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jpeg"/><Relationship Id="rId5" Type="http://schemas.openxmlformats.org/officeDocument/2006/relationships/image" Target="../media/image9.emf"/><Relationship Id="rId4" Type="http://schemas.openxmlformats.org/officeDocument/2006/relationships/image" Target="../media/image5.emf"/></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7.emf"/><Relationship Id="rId1" Type="http://schemas.openxmlformats.org/officeDocument/2006/relationships/image" Target="../media/image1.jpeg"/><Relationship Id="rId5" Type="http://schemas.openxmlformats.org/officeDocument/2006/relationships/image" Target="../media/image10.emf"/><Relationship Id="rId4" Type="http://schemas.openxmlformats.org/officeDocument/2006/relationships/image" Target="../media/image5.emf"/></Relationships>
</file>

<file path=xl/drawings/_rels/drawing5.xml.rels><?xml version="1.0" encoding="UTF-8" standalone="yes"?>
<Relationships xmlns="http://schemas.openxmlformats.org/package/2006/relationships"><Relationship Id="rId8" Type="http://schemas.openxmlformats.org/officeDocument/2006/relationships/image" Target="../media/image14.emf"/><Relationship Id="rId3" Type="http://schemas.openxmlformats.org/officeDocument/2006/relationships/image" Target="../media/image2.emf"/><Relationship Id="rId7" Type="http://schemas.openxmlformats.org/officeDocument/2006/relationships/image" Target="../media/image13.emf"/><Relationship Id="rId2" Type="http://schemas.openxmlformats.org/officeDocument/2006/relationships/image" Target="../media/image11.png"/><Relationship Id="rId1" Type="http://schemas.openxmlformats.org/officeDocument/2006/relationships/image" Target="../media/image1.jpeg"/><Relationship Id="rId6" Type="http://schemas.openxmlformats.org/officeDocument/2006/relationships/image" Target="../media/image12.emf"/><Relationship Id="rId5" Type="http://schemas.openxmlformats.org/officeDocument/2006/relationships/image" Target="../media/image5.emf"/><Relationship Id="rId4" Type="http://schemas.openxmlformats.org/officeDocument/2006/relationships/image" Target="../media/image7.emf"/></Relationships>
</file>

<file path=xl/drawings/_rels/drawing6.xml.rels><?xml version="1.0" encoding="UTF-8" standalone="yes"?>
<Relationships xmlns="http://schemas.openxmlformats.org/package/2006/relationships"><Relationship Id="rId8" Type="http://schemas.openxmlformats.org/officeDocument/2006/relationships/image" Target="../media/image19.emf"/><Relationship Id="rId13" Type="http://schemas.openxmlformats.org/officeDocument/2006/relationships/image" Target="../media/image24.emf"/><Relationship Id="rId18" Type="http://schemas.openxmlformats.org/officeDocument/2006/relationships/image" Target="../media/image29.emf"/><Relationship Id="rId3" Type="http://schemas.openxmlformats.org/officeDocument/2006/relationships/image" Target="../media/image15.emf"/><Relationship Id="rId7" Type="http://schemas.openxmlformats.org/officeDocument/2006/relationships/image" Target="../media/image18.emf"/><Relationship Id="rId12" Type="http://schemas.openxmlformats.org/officeDocument/2006/relationships/image" Target="../media/image23.emf"/><Relationship Id="rId17" Type="http://schemas.openxmlformats.org/officeDocument/2006/relationships/image" Target="../media/image28.emf"/><Relationship Id="rId2" Type="http://schemas.openxmlformats.org/officeDocument/2006/relationships/image" Target="../media/image7.emf"/><Relationship Id="rId16" Type="http://schemas.openxmlformats.org/officeDocument/2006/relationships/image" Target="../media/image27.emf"/><Relationship Id="rId1" Type="http://schemas.openxmlformats.org/officeDocument/2006/relationships/image" Target="../media/image2.emf"/><Relationship Id="rId6" Type="http://schemas.openxmlformats.org/officeDocument/2006/relationships/image" Target="../media/image17.emf"/><Relationship Id="rId11" Type="http://schemas.openxmlformats.org/officeDocument/2006/relationships/image" Target="../media/image22.emf"/><Relationship Id="rId5" Type="http://schemas.openxmlformats.org/officeDocument/2006/relationships/image" Target="../media/image16.emf"/><Relationship Id="rId15" Type="http://schemas.openxmlformats.org/officeDocument/2006/relationships/image" Target="../media/image26.emf"/><Relationship Id="rId10" Type="http://schemas.openxmlformats.org/officeDocument/2006/relationships/image" Target="../media/image21.emf"/><Relationship Id="rId4" Type="http://schemas.openxmlformats.org/officeDocument/2006/relationships/image" Target="../media/image5.emf"/><Relationship Id="rId9" Type="http://schemas.openxmlformats.org/officeDocument/2006/relationships/image" Target="../media/image20.emf"/><Relationship Id="rId14" Type="http://schemas.openxmlformats.org/officeDocument/2006/relationships/image" Target="../media/image25.emf"/></Relationships>
</file>

<file path=xl/drawings/_rels/drawing7.xml.rels><?xml version="1.0" encoding="UTF-8" standalone="yes"?>
<Relationships xmlns="http://schemas.openxmlformats.org/package/2006/relationships"><Relationship Id="rId1" Type="http://schemas.openxmlformats.org/officeDocument/2006/relationships/image" Target="../media/image30.emf"/></Relationships>
</file>

<file path=xl/drawings/drawing1.xml><?xml version="1.0" encoding="utf-8"?>
<xdr:wsDr xmlns:xdr="http://schemas.openxmlformats.org/drawingml/2006/spreadsheetDrawing" xmlns:a="http://schemas.openxmlformats.org/drawingml/2006/main">
  <xdr:twoCellAnchor editAs="oneCell">
    <xdr:from>
      <xdr:col>5</xdr:col>
      <xdr:colOff>510540</xdr:colOff>
      <xdr:row>120</xdr:row>
      <xdr:rowOff>60960</xdr:rowOff>
    </xdr:from>
    <xdr:to>
      <xdr:col>10</xdr:col>
      <xdr:colOff>205740</xdr:colOff>
      <xdr:row>129</xdr:row>
      <xdr:rowOff>140970</xdr:rowOff>
    </xdr:to>
    <xdr:pic>
      <xdr:nvPicPr>
        <xdr:cNvPr id="15612"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72840" y="24587835"/>
          <a:ext cx="3000375" cy="183261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1</xdr:col>
      <xdr:colOff>0</xdr:colOff>
      <xdr:row>120</xdr:row>
      <xdr:rowOff>66675</xdr:rowOff>
    </xdr:from>
    <xdr:to>
      <xdr:col>5</xdr:col>
      <xdr:colOff>57150</xdr:colOff>
      <xdr:row>129</xdr:row>
      <xdr:rowOff>161925</xdr:rowOff>
    </xdr:to>
    <xdr:pic>
      <xdr:nvPicPr>
        <xdr:cNvPr id="15613"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24593550"/>
          <a:ext cx="2695575" cy="184785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4</xdr:col>
      <xdr:colOff>251460</xdr:colOff>
      <xdr:row>23</xdr:row>
      <xdr:rowOff>76200</xdr:rowOff>
    </xdr:from>
    <xdr:to>
      <xdr:col>7</xdr:col>
      <xdr:colOff>335280</xdr:colOff>
      <xdr:row>25</xdr:row>
      <xdr:rowOff>152400</xdr:rowOff>
    </xdr:to>
    <xdr:pic>
      <xdr:nvPicPr>
        <xdr:cNvPr id="15621" name="図 1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32648" r="32536"/>
        <a:stretch>
          <a:fillRect/>
        </a:stretch>
      </xdr:blipFill>
      <xdr:spPr bwMode="auto">
        <a:xfrm>
          <a:off x="2575560" y="4732020"/>
          <a:ext cx="198882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228599</xdr:colOff>
      <xdr:row>23</xdr:row>
      <xdr:rowOff>45720</xdr:rowOff>
    </xdr:from>
    <xdr:to>
      <xdr:col>3</xdr:col>
      <xdr:colOff>346324</xdr:colOff>
      <xdr:row>25</xdr:row>
      <xdr:rowOff>175260</xdr:rowOff>
    </xdr:to>
    <xdr:pic>
      <xdr:nvPicPr>
        <xdr:cNvPr id="15622" name="図 1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42793" r="42372"/>
        <a:stretch>
          <a:fillRect/>
        </a:stretch>
      </xdr:blipFill>
      <xdr:spPr bwMode="auto">
        <a:xfrm>
          <a:off x="1437953" y="4749358"/>
          <a:ext cx="1061021" cy="514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11</xdr:row>
      <xdr:rowOff>28575</xdr:rowOff>
    </xdr:from>
    <xdr:to>
      <xdr:col>4</xdr:col>
      <xdr:colOff>75767</xdr:colOff>
      <xdr:row>12</xdr:row>
      <xdr:rowOff>67054</xdr:rowOff>
    </xdr:to>
    <xdr:pic>
      <xdr:nvPicPr>
        <xdr:cNvPr id="18" name="図 17"/>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9827" r="39126"/>
        <a:stretch/>
      </xdr:blipFill>
      <xdr:spPr bwMode="auto">
        <a:xfrm>
          <a:off x="1266825" y="2228850"/>
          <a:ext cx="1637867" cy="50520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438150</xdr:colOff>
      <xdr:row>64</xdr:row>
      <xdr:rowOff>0</xdr:rowOff>
    </xdr:from>
    <xdr:to>
      <xdr:col>3</xdr:col>
      <xdr:colOff>666317</xdr:colOff>
      <xdr:row>64</xdr:row>
      <xdr:rowOff>505204</xdr:rowOff>
    </xdr:to>
    <xdr:pic>
      <xdr:nvPicPr>
        <xdr:cNvPr id="19" name="図 18"/>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9827" r="39126"/>
        <a:stretch/>
      </xdr:blipFill>
      <xdr:spPr bwMode="auto">
        <a:xfrm>
          <a:off x="1181100" y="12887325"/>
          <a:ext cx="1637867" cy="50520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19050</xdr:colOff>
      <xdr:row>72</xdr:row>
      <xdr:rowOff>47625</xdr:rowOff>
    </xdr:from>
    <xdr:to>
      <xdr:col>3</xdr:col>
      <xdr:colOff>647700</xdr:colOff>
      <xdr:row>73</xdr:row>
      <xdr:rowOff>437146</xdr:rowOff>
    </xdr:to>
    <xdr:pic>
      <xdr:nvPicPr>
        <xdr:cNvPr id="20" name="図 19"/>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9827" r="39126"/>
        <a:stretch/>
      </xdr:blipFill>
      <xdr:spPr bwMode="auto">
        <a:xfrm>
          <a:off x="1228725" y="14944725"/>
          <a:ext cx="1571625" cy="48477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333375</xdr:colOff>
      <xdr:row>39</xdr:row>
      <xdr:rowOff>152400</xdr:rowOff>
    </xdr:from>
    <xdr:to>
      <xdr:col>4</xdr:col>
      <xdr:colOff>290904</xdr:colOff>
      <xdr:row>39</xdr:row>
      <xdr:rowOff>362264</xdr:rowOff>
    </xdr:to>
    <xdr:pic>
      <xdr:nvPicPr>
        <xdr:cNvPr id="21" name="図 20"/>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43943" r="44284" b="-38"/>
        <a:stretch/>
      </xdr:blipFill>
      <xdr:spPr bwMode="auto">
        <a:xfrm>
          <a:off x="2238375" y="7658100"/>
          <a:ext cx="633804" cy="20986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190500</xdr:colOff>
      <xdr:row>46</xdr:row>
      <xdr:rowOff>19050</xdr:rowOff>
    </xdr:from>
    <xdr:to>
      <xdr:col>10</xdr:col>
      <xdr:colOff>26705</xdr:colOff>
      <xdr:row>49</xdr:row>
      <xdr:rowOff>109858</xdr:rowOff>
    </xdr:to>
    <xdr:pic>
      <xdr:nvPicPr>
        <xdr:cNvPr id="22" name="図 2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r="5391"/>
        <a:stretch/>
      </xdr:blipFill>
      <xdr:spPr bwMode="auto">
        <a:xfrm>
          <a:off x="933450" y="9315450"/>
          <a:ext cx="5779805" cy="662308"/>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66675</xdr:colOff>
      <xdr:row>38</xdr:row>
      <xdr:rowOff>180975</xdr:rowOff>
    </xdr:from>
    <xdr:to>
      <xdr:col>6</xdr:col>
      <xdr:colOff>573005</xdr:colOff>
      <xdr:row>39</xdr:row>
      <xdr:rowOff>438909</xdr:rowOff>
    </xdr:to>
    <xdr:pic>
      <xdr:nvPicPr>
        <xdr:cNvPr id="23" name="図 22"/>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r="76640"/>
        <a:stretch/>
      </xdr:blipFill>
      <xdr:spPr bwMode="auto">
        <a:xfrm>
          <a:off x="3200400" y="7734300"/>
          <a:ext cx="1449305" cy="467484"/>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297180</xdr:colOff>
      <xdr:row>76</xdr:row>
      <xdr:rowOff>76200</xdr:rowOff>
    </xdr:from>
    <xdr:to>
      <xdr:col>8</xdr:col>
      <xdr:colOff>108983</xdr:colOff>
      <xdr:row>87</xdr:row>
      <xdr:rowOff>114300</xdr:rowOff>
    </xdr:to>
    <xdr:pic>
      <xdr:nvPicPr>
        <xdr:cNvPr id="16387"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 y="15133320"/>
          <a:ext cx="4160520" cy="201168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xdr:from>
      <xdr:col>0</xdr:col>
      <xdr:colOff>19050</xdr:colOff>
      <xdr:row>0</xdr:row>
      <xdr:rowOff>95250</xdr:rowOff>
    </xdr:from>
    <xdr:to>
      <xdr:col>10</xdr:col>
      <xdr:colOff>400050</xdr:colOff>
      <xdr:row>106</xdr:row>
      <xdr:rowOff>66675</xdr:rowOff>
    </xdr:to>
    <xdr:sp macro="" textlink="$M$11">
      <xdr:nvSpPr>
        <xdr:cNvPr id="2" name="正方形/長方形 1"/>
        <xdr:cNvSpPr/>
      </xdr:nvSpPr>
      <xdr:spPr>
        <a:xfrm>
          <a:off x="19050" y="95250"/>
          <a:ext cx="6035040" cy="202177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lstStyle/>
        <a:p>
          <a:pPr algn="l"/>
          <a:fld id="{2D17B8E2-B5CD-46EC-B32E-DA7CF3814B05}" type="TxLink">
            <a:rPr kumimoji="1" lang="en-US" altLang="en-US" sz="6000" b="1" i="0" u="none" strike="noStrike">
              <a:solidFill>
                <a:srgbClr val="FF0000"/>
              </a:solidFill>
              <a:latin typeface="HG丸ｺﾞｼｯｸM-PRO" panose="020F0600000000000000" pitchFamily="50" charset="-128"/>
              <a:ea typeface="HG丸ｺﾞｼｯｸM-PRO" panose="020F0600000000000000" pitchFamily="50" charset="-128"/>
            </a:rPr>
            <a:pPr algn="l"/>
            <a:t> 別のシートを使用してください</a:t>
          </a:fld>
          <a:endParaRPr kumimoji="1" lang="ja-JP" altLang="en-US" sz="60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2</xdr:col>
      <xdr:colOff>281940</xdr:colOff>
      <xdr:row>63</xdr:row>
      <xdr:rowOff>91440</xdr:rowOff>
    </xdr:from>
    <xdr:to>
      <xdr:col>5</xdr:col>
      <xdr:colOff>13335</xdr:colOff>
      <xdr:row>65</xdr:row>
      <xdr:rowOff>182880</xdr:rowOff>
    </xdr:to>
    <xdr:pic>
      <xdr:nvPicPr>
        <xdr:cNvPr id="16390" name="図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76640"/>
        <a:stretch>
          <a:fillRect/>
        </a:stretch>
      </xdr:blipFill>
      <xdr:spPr bwMode="auto">
        <a:xfrm>
          <a:off x="1767840" y="12540615"/>
          <a:ext cx="1493520" cy="472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53340</xdr:colOff>
      <xdr:row>44</xdr:row>
      <xdr:rowOff>60960</xdr:rowOff>
    </xdr:from>
    <xdr:to>
      <xdr:col>4</xdr:col>
      <xdr:colOff>286591</xdr:colOff>
      <xdr:row>47</xdr:row>
      <xdr:rowOff>0</xdr:rowOff>
    </xdr:to>
    <xdr:pic>
      <xdr:nvPicPr>
        <xdr:cNvPr id="16391" name="図 1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32648" r="32536"/>
        <a:stretch>
          <a:fillRect/>
        </a:stretch>
      </xdr:blipFill>
      <xdr:spPr bwMode="auto">
        <a:xfrm>
          <a:off x="701040" y="8503920"/>
          <a:ext cx="211836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63</xdr:row>
      <xdr:rowOff>161925</xdr:rowOff>
    </xdr:from>
    <xdr:to>
      <xdr:col>1</xdr:col>
      <xdr:colOff>852880</xdr:colOff>
      <xdr:row>64</xdr:row>
      <xdr:rowOff>181289</xdr:rowOff>
    </xdr:to>
    <xdr:pic>
      <xdr:nvPicPr>
        <xdr:cNvPr id="9" name="図 8"/>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43943" r="44284" b="-38"/>
        <a:stretch/>
      </xdr:blipFill>
      <xdr:spPr bwMode="auto">
        <a:xfrm>
          <a:off x="762000" y="12611100"/>
          <a:ext cx="633805" cy="209864"/>
        </a:xfrm>
        <a:prstGeom prst="rect">
          <a:avLst/>
        </a:prstGeom>
        <a:noFill/>
        <a:ln>
          <a:noFill/>
        </a:ln>
        <a:extLst>
          <a:ext uri="{53640926-AAD7-44D8-BBD7-CCE9431645EC}">
            <a14:shadowObscured xmlns:a14="http://schemas.microsoft.com/office/drawing/2010/main"/>
          </a:ext>
        </a:extLst>
      </xdr:spPr>
    </xdr:pic>
    <xdr:clientData/>
  </xdr:twoCellAnchor>
  <xdr:twoCellAnchor>
    <xdr:from>
      <xdr:col>0</xdr:col>
      <xdr:colOff>28575</xdr:colOff>
      <xdr:row>0</xdr:row>
      <xdr:rowOff>123825</xdr:rowOff>
    </xdr:from>
    <xdr:to>
      <xdr:col>10</xdr:col>
      <xdr:colOff>409575</xdr:colOff>
      <xdr:row>106</xdr:row>
      <xdr:rowOff>95250</xdr:rowOff>
    </xdr:to>
    <xdr:sp macro="" textlink="$M$11">
      <xdr:nvSpPr>
        <xdr:cNvPr id="8" name="正方形/長方形 7"/>
        <xdr:cNvSpPr/>
      </xdr:nvSpPr>
      <xdr:spPr>
        <a:xfrm>
          <a:off x="28575" y="123825"/>
          <a:ext cx="6705600" cy="20974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lstStyle/>
        <a:p>
          <a:pPr algn="l"/>
          <a:fld id="{2D17B8E2-B5CD-46EC-B32E-DA7CF3814B05}" type="TxLink">
            <a:rPr kumimoji="1" lang="en-US" altLang="en-US" sz="6000" b="1" i="0" u="none" strike="noStrike">
              <a:solidFill>
                <a:srgbClr val="FF0000"/>
              </a:solidFill>
              <a:latin typeface="HG丸ｺﾞｼｯｸM-PRO" panose="020F0600000000000000" pitchFamily="50" charset="-128"/>
              <a:ea typeface="HG丸ｺﾞｼｯｸM-PRO" panose="020F0600000000000000" pitchFamily="50" charset="-128"/>
            </a:rPr>
            <a:pPr algn="l"/>
            <a:t> 別のシートを使用してください</a:t>
          </a:fld>
          <a:endParaRPr kumimoji="1" lang="ja-JP" altLang="en-US" sz="60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0</xdr:col>
      <xdr:colOff>523875</xdr:colOff>
      <xdr:row>32</xdr:row>
      <xdr:rowOff>28575</xdr:rowOff>
    </xdr:from>
    <xdr:to>
      <xdr:col>2</xdr:col>
      <xdr:colOff>179070</xdr:colOff>
      <xdr:row>35</xdr:row>
      <xdr:rowOff>69215</xdr:rowOff>
    </xdr:to>
    <xdr:pic>
      <xdr:nvPicPr>
        <xdr:cNvPr id="11" name="図 10"/>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41535" r="40844"/>
        <a:stretch/>
      </xdr:blipFill>
      <xdr:spPr bwMode="auto">
        <a:xfrm>
          <a:off x="523875" y="6372225"/>
          <a:ext cx="1141095" cy="45974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68580</xdr:colOff>
      <xdr:row>72</xdr:row>
      <xdr:rowOff>22860</xdr:rowOff>
    </xdr:from>
    <xdr:to>
      <xdr:col>6</xdr:col>
      <xdr:colOff>118586</xdr:colOff>
      <xdr:row>82</xdr:row>
      <xdr:rowOff>106680</xdr:rowOff>
    </xdr:to>
    <xdr:pic>
      <xdr:nvPicPr>
        <xdr:cNvPr id="17411"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140" y="14721840"/>
          <a:ext cx="4130040" cy="193548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xdr:from>
      <xdr:col>0</xdr:col>
      <xdr:colOff>9525</xdr:colOff>
      <xdr:row>1</xdr:row>
      <xdr:rowOff>28575</xdr:rowOff>
    </xdr:from>
    <xdr:to>
      <xdr:col>9</xdr:col>
      <xdr:colOff>361950</xdr:colOff>
      <xdr:row>81</xdr:row>
      <xdr:rowOff>66676</xdr:rowOff>
    </xdr:to>
    <xdr:sp macro="" textlink="$M$11">
      <xdr:nvSpPr>
        <xdr:cNvPr id="8" name="正方形/長方形 7"/>
        <xdr:cNvSpPr/>
      </xdr:nvSpPr>
      <xdr:spPr>
        <a:xfrm>
          <a:off x="9525" y="219075"/>
          <a:ext cx="6800850" cy="159067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lstStyle/>
        <a:p>
          <a:pPr algn="l"/>
          <a:fld id="{C2BA97F1-3CEE-43FE-908A-26F658391A70}" type="TxLink">
            <a:rPr kumimoji="1" lang="en-US" altLang="en-US" sz="6000" b="1" i="0" u="none" strike="noStrike">
              <a:solidFill>
                <a:srgbClr val="FF0000"/>
              </a:solidFill>
              <a:latin typeface="HG丸ｺﾞｼｯｸM-PRO" panose="020F0600000000000000" pitchFamily="50" charset="-128"/>
              <a:ea typeface="HG丸ｺﾞｼｯｸM-PRO" panose="020F0600000000000000" pitchFamily="50" charset="-128"/>
            </a:rPr>
            <a:pPr algn="l"/>
            <a:t> 別のシートを使用してください</a:t>
          </a:fld>
          <a:endParaRPr kumimoji="1" lang="ja-JP" altLang="en-US" sz="60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1</xdr:col>
      <xdr:colOff>42623</xdr:colOff>
      <xdr:row>44</xdr:row>
      <xdr:rowOff>158353</xdr:rowOff>
    </xdr:from>
    <xdr:to>
      <xdr:col>3</xdr:col>
      <xdr:colOff>608407</xdr:colOff>
      <xdr:row>47</xdr:row>
      <xdr:rowOff>37862</xdr:rowOff>
    </xdr:to>
    <xdr:pic>
      <xdr:nvPicPr>
        <xdr:cNvPr id="17413" name="図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32648" r="32536"/>
        <a:stretch>
          <a:fillRect/>
        </a:stretch>
      </xdr:blipFill>
      <xdr:spPr bwMode="auto">
        <a:xfrm>
          <a:off x="652223" y="8483203"/>
          <a:ext cx="2318384" cy="508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83820</xdr:colOff>
      <xdr:row>62</xdr:row>
      <xdr:rowOff>60960</xdr:rowOff>
    </xdr:from>
    <xdr:to>
      <xdr:col>4</xdr:col>
      <xdr:colOff>68580</xdr:colOff>
      <xdr:row>64</xdr:row>
      <xdr:rowOff>152400</xdr:rowOff>
    </xdr:to>
    <xdr:pic>
      <xdr:nvPicPr>
        <xdr:cNvPr id="17415" name="図 10"/>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r="76640"/>
        <a:stretch>
          <a:fillRect/>
        </a:stretch>
      </xdr:blipFill>
      <xdr:spPr bwMode="auto">
        <a:xfrm>
          <a:off x="2209800" y="12748260"/>
          <a:ext cx="1356360" cy="472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63</xdr:row>
      <xdr:rowOff>19050</xdr:rowOff>
    </xdr:from>
    <xdr:to>
      <xdr:col>2</xdr:col>
      <xdr:colOff>690954</xdr:colOff>
      <xdr:row>64</xdr:row>
      <xdr:rowOff>38414</xdr:rowOff>
    </xdr:to>
    <xdr:pic>
      <xdr:nvPicPr>
        <xdr:cNvPr id="9" name="図 8"/>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43943" r="44284" b="-38"/>
        <a:stretch/>
      </xdr:blipFill>
      <xdr:spPr bwMode="auto">
        <a:xfrm>
          <a:off x="1352550" y="12934950"/>
          <a:ext cx="633804" cy="20986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590550</xdr:colOff>
      <xdr:row>33</xdr:row>
      <xdr:rowOff>0</xdr:rowOff>
    </xdr:from>
    <xdr:to>
      <xdr:col>3</xdr:col>
      <xdr:colOff>69850</xdr:colOff>
      <xdr:row>35</xdr:row>
      <xdr:rowOff>126365</xdr:rowOff>
    </xdr:to>
    <xdr:pic>
      <xdr:nvPicPr>
        <xdr:cNvPr id="11" name="図 10"/>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6051" r="35809"/>
        <a:stretch/>
      </xdr:blipFill>
      <xdr:spPr bwMode="auto">
        <a:xfrm>
          <a:off x="590550" y="6524625"/>
          <a:ext cx="1822450" cy="45974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68580</xdr:colOff>
      <xdr:row>71</xdr:row>
      <xdr:rowOff>22860</xdr:rowOff>
    </xdr:from>
    <xdr:to>
      <xdr:col>6</xdr:col>
      <xdr:colOff>180829</xdr:colOff>
      <xdr:row>81</xdr:row>
      <xdr:rowOff>106682</xdr:rowOff>
    </xdr:to>
    <xdr:pic>
      <xdr:nvPicPr>
        <xdr:cNvPr id="18434"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140" y="14607540"/>
          <a:ext cx="4130040" cy="193548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xdr:from>
      <xdr:col>0</xdr:col>
      <xdr:colOff>0</xdr:colOff>
      <xdr:row>1</xdr:row>
      <xdr:rowOff>66675</xdr:rowOff>
    </xdr:from>
    <xdr:to>
      <xdr:col>9</xdr:col>
      <xdr:colOff>352425</xdr:colOff>
      <xdr:row>80</xdr:row>
      <xdr:rowOff>104776</xdr:rowOff>
    </xdr:to>
    <xdr:sp macro="" textlink="$M$11">
      <xdr:nvSpPr>
        <xdr:cNvPr id="9" name="正方形/長方形 8"/>
        <xdr:cNvSpPr/>
      </xdr:nvSpPr>
      <xdr:spPr>
        <a:xfrm>
          <a:off x="0" y="257175"/>
          <a:ext cx="6886575" cy="161163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lstStyle/>
        <a:p>
          <a:pPr algn="l"/>
          <a:fld id="{FAAE2D51-FBD1-4D50-8E09-D6B8C601D7B8}" type="TxLink">
            <a:rPr kumimoji="1" lang="en-US" altLang="en-US" sz="6000" b="1" i="0" u="none" strike="noStrike">
              <a:solidFill>
                <a:srgbClr val="FF0000"/>
              </a:solidFill>
              <a:latin typeface="HG丸ｺﾞｼｯｸM-PRO" panose="020F0600000000000000" pitchFamily="50" charset="-128"/>
              <a:ea typeface="HG丸ｺﾞｼｯｸM-PRO" panose="020F0600000000000000" pitchFamily="50" charset="-128"/>
            </a:rPr>
            <a:pPr algn="l"/>
            <a:t> 別のシートを使用してください</a:t>
          </a:fld>
          <a:endParaRPr kumimoji="1" lang="ja-JP" altLang="en-US" sz="60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3</xdr:col>
      <xdr:colOff>91440</xdr:colOff>
      <xdr:row>62</xdr:row>
      <xdr:rowOff>114300</xdr:rowOff>
    </xdr:from>
    <xdr:to>
      <xdr:col>4</xdr:col>
      <xdr:colOff>129118</xdr:colOff>
      <xdr:row>65</xdr:row>
      <xdr:rowOff>15240</xdr:rowOff>
    </xdr:to>
    <xdr:pic>
      <xdr:nvPicPr>
        <xdr:cNvPr id="18438"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76640"/>
        <a:stretch>
          <a:fillRect/>
        </a:stretch>
      </xdr:blipFill>
      <xdr:spPr bwMode="auto">
        <a:xfrm>
          <a:off x="2217420" y="12771120"/>
          <a:ext cx="1356360" cy="472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22567</xdr:colOff>
      <xdr:row>44</xdr:row>
      <xdr:rowOff>224791</xdr:rowOff>
    </xdr:from>
    <xdr:to>
      <xdr:col>3</xdr:col>
      <xdr:colOff>529997</xdr:colOff>
      <xdr:row>47</xdr:row>
      <xdr:rowOff>31214</xdr:rowOff>
    </xdr:to>
    <xdr:pic>
      <xdr:nvPicPr>
        <xdr:cNvPr id="18439" name="図 1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32648" r="32536"/>
        <a:stretch>
          <a:fillRect/>
        </a:stretch>
      </xdr:blipFill>
      <xdr:spPr bwMode="auto">
        <a:xfrm>
          <a:off x="613117" y="8692516"/>
          <a:ext cx="2288605" cy="511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95250</xdr:colOff>
      <xdr:row>63</xdr:row>
      <xdr:rowOff>76200</xdr:rowOff>
    </xdr:from>
    <xdr:to>
      <xdr:col>2</xdr:col>
      <xdr:colOff>729054</xdr:colOff>
      <xdr:row>64</xdr:row>
      <xdr:rowOff>95564</xdr:rowOff>
    </xdr:to>
    <xdr:pic>
      <xdr:nvPicPr>
        <xdr:cNvPr id="10" name="図 9"/>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43943" r="44284" b="-38"/>
        <a:stretch/>
      </xdr:blipFill>
      <xdr:spPr bwMode="auto">
        <a:xfrm>
          <a:off x="1390650" y="12963525"/>
          <a:ext cx="633804" cy="20986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533400</xdr:colOff>
      <xdr:row>33</xdr:row>
      <xdr:rowOff>38100</xdr:rowOff>
    </xdr:from>
    <xdr:to>
      <xdr:col>3</xdr:col>
      <xdr:colOff>70485</xdr:colOff>
      <xdr:row>35</xdr:row>
      <xdr:rowOff>164465</xdr:rowOff>
    </xdr:to>
    <xdr:pic>
      <xdr:nvPicPr>
        <xdr:cNvPr id="8" name="図 7"/>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5781" r="35630"/>
        <a:stretch/>
      </xdr:blipFill>
      <xdr:spPr bwMode="auto">
        <a:xfrm>
          <a:off x="533400" y="6562725"/>
          <a:ext cx="1851660" cy="45974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7620</xdr:colOff>
      <xdr:row>114</xdr:row>
      <xdr:rowOff>22859</xdr:rowOff>
    </xdr:from>
    <xdr:to>
      <xdr:col>5</xdr:col>
      <xdr:colOff>598395</xdr:colOff>
      <xdr:row>126</xdr:row>
      <xdr:rowOff>40859</xdr:rowOff>
    </xdr:to>
    <xdr:pic>
      <xdr:nvPicPr>
        <xdr:cNvPr id="19457" name="図 13" descr="白紙.JPG"/>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0570" y="22930484"/>
          <a:ext cx="2772000" cy="230400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6</xdr:col>
      <xdr:colOff>30480</xdr:colOff>
      <xdr:row>114</xdr:row>
      <xdr:rowOff>26670</xdr:rowOff>
    </xdr:from>
    <xdr:to>
      <xdr:col>9</xdr:col>
      <xdr:colOff>421230</xdr:colOff>
      <xdr:row>126</xdr:row>
      <xdr:rowOff>44670</xdr:rowOff>
    </xdr:to>
    <xdr:pic>
      <xdr:nvPicPr>
        <xdr:cNvPr id="19458" name="図 13" descr="白紙.JPG"/>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5705" y="22934295"/>
          <a:ext cx="2772000" cy="230400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2</xdr:col>
      <xdr:colOff>30480</xdr:colOff>
      <xdr:row>128</xdr:row>
      <xdr:rowOff>38100</xdr:rowOff>
    </xdr:from>
    <xdr:to>
      <xdr:col>9</xdr:col>
      <xdr:colOff>219075</xdr:colOff>
      <xdr:row>141</xdr:row>
      <xdr:rowOff>121920</xdr:rowOff>
    </xdr:to>
    <xdr:pic>
      <xdr:nvPicPr>
        <xdr:cNvPr id="19459"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6780" y="25252680"/>
          <a:ext cx="5013960" cy="272796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3</xdr:col>
      <xdr:colOff>171450</xdr:colOff>
      <xdr:row>93</xdr:row>
      <xdr:rowOff>17145</xdr:rowOff>
    </xdr:from>
    <xdr:to>
      <xdr:col>8</xdr:col>
      <xdr:colOff>317411</xdr:colOff>
      <xdr:row>104</xdr:row>
      <xdr:rowOff>161925</xdr:rowOff>
    </xdr:to>
    <xdr:pic>
      <xdr:nvPicPr>
        <xdr:cNvPr id="19460" name="Picture 1110"/>
        <xdr:cNvPicPr>
          <a:picLocks noChangeAspect="1" noChangeArrowheads="1"/>
        </xdr:cNvPicPr>
      </xdr:nvPicPr>
      <xdr:blipFill>
        <a:blip xmlns:r="http://schemas.openxmlformats.org/officeDocument/2006/relationships" r:embed="rId2" cstate="print">
          <a:lum bright="-32000" contrast="52000"/>
          <a:extLst>
            <a:ext uri="{28A0092B-C50C-407E-A947-70E740481C1C}">
              <a14:useLocalDpi xmlns:a14="http://schemas.microsoft.com/office/drawing/2010/main" val="0"/>
            </a:ext>
          </a:extLst>
        </a:blip>
        <a:srcRect/>
        <a:stretch>
          <a:fillRect/>
        </a:stretch>
      </xdr:blipFill>
      <xdr:spPr bwMode="auto">
        <a:xfrm>
          <a:off x="1533525" y="18400395"/>
          <a:ext cx="4051211" cy="235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114299</xdr:colOff>
      <xdr:row>67</xdr:row>
      <xdr:rowOff>15240</xdr:rowOff>
    </xdr:from>
    <xdr:to>
      <xdr:col>5</xdr:col>
      <xdr:colOff>149677</xdr:colOff>
      <xdr:row>69</xdr:row>
      <xdr:rowOff>144780</xdr:rowOff>
    </xdr:to>
    <xdr:pic>
      <xdr:nvPicPr>
        <xdr:cNvPr id="19471" name="図 1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32648" r="32536"/>
        <a:stretch>
          <a:fillRect/>
        </a:stretch>
      </xdr:blipFill>
      <xdr:spPr bwMode="auto">
        <a:xfrm>
          <a:off x="665388" y="13574758"/>
          <a:ext cx="240982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708660</xdr:colOff>
      <xdr:row>79</xdr:row>
      <xdr:rowOff>169545</xdr:rowOff>
    </xdr:from>
    <xdr:to>
      <xdr:col>5</xdr:col>
      <xdr:colOff>662940</xdr:colOff>
      <xdr:row>82</xdr:row>
      <xdr:rowOff>51435</xdr:rowOff>
    </xdr:to>
    <xdr:pic>
      <xdr:nvPicPr>
        <xdr:cNvPr id="19473" name="図 23"/>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r="76640"/>
        <a:stretch>
          <a:fillRect/>
        </a:stretch>
      </xdr:blipFill>
      <xdr:spPr bwMode="auto">
        <a:xfrm>
          <a:off x="2070735" y="16142970"/>
          <a:ext cx="1516380" cy="472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333375</xdr:colOff>
      <xdr:row>80</xdr:row>
      <xdr:rowOff>104775</xdr:rowOff>
    </xdr:from>
    <xdr:to>
      <xdr:col>3</xdr:col>
      <xdr:colOff>348054</xdr:colOff>
      <xdr:row>81</xdr:row>
      <xdr:rowOff>124139</xdr:rowOff>
    </xdr:to>
    <xdr:pic>
      <xdr:nvPicPr>
        <xdr:cNvPr id="19" name="図 18"/>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43943" r="44284" b="-38"/>
        <a:stretch/>
      </xdr:blipFill>
      <xdr:spPr bwMode="auto">
        <a:xfrm>
          <a:off x="1076325" y="16287750"/>
          <a:ext cx="633804" cy="209864"/>
        </a:xfrm>
        <a:prstGeom prst="rect">
          <a:avLst/>
        </a:prstGeom>
        <a:noFill/>
        <a:ln>
          <a:noFill/>
        </a:ln>
        <a:extLst>
          <a:ext uri="{53640926-AAD7-44D8-BBD7-CCE9431645EC}">
            <a14:shadowObscured xmlns:a14="http://schemas.microsoft.com/office/drawing/2010/main"/>
          </a:ext>
        </a:extLst>
      </xdr:spPr>
    </xdr:pic>
    <xdr:clientData/>
  </xdr:twoCellAnchor>
  <xdr:oneCellAnchor>
    <xdr:from>
      <xdr:col>14</xdr:col>
      <xdr:colOff>155543</xdr:colOff>
      <xdr:row>30</xdr:row>
      <xdr:rowOff>170338</xdr:rowOff>
    </xdr:from>
    <xdr:ext cx="463582" cy="270202"/>
    <xdr:sp macro="" textlink="">
      <xdr:nvSpPr>
        <xdr:cNvPr id="2" name="テキスト ボックス 1"/>
        <xdr:cNvSpPr txBox="1"/>
      </xdr:nvSpPr>
      <xdr:spPr>
        <a:xfrm>
          <a:off x="9994868" y="6113938"/>
          <a:ext cx="463582" cy="270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14</xdr:col>
      <xdr:colOff>85726</xdr:colOff>
      <xdr:row>30</xdr:row>
      <xdr:rowOff>179863</xdr:rowOff>
    </xdr:from>
    <xdr:ext cx="619124" cy="264560"/>
    <mc:AlternateContent xmlns:mc="http://schemas.openxmlformats.org/markup-compatibility/2006" xmlns:a14="http://schemas.microsoft.com/office/drawing/2010/main">
      <mc:Choice Requires="a14">
        <xdr:sp macro="" textlink="">
          <xdr:nvSpPr>
            <xdr:cNvPr id="33" name="テキスト ボックス 32"/>
            <xdr:cNvSpPr txBox="1"/>
          </xdr:nvSpPr>
          <xdr:spPr>
            <a:xfrm>
              <a:off x="9925051" y="6123463"/>
              <a:ext cx="61912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right"/>
                  </m:oMathParaPr>
                  <m:oMath xmlns:m="http://schemas.openxmlformats.org/officeDocument/2006/math">
                    <m:sSub>
                      <m:sSubPr>
                        <m:ctrlPr>
                          <a:rPr kumimoji="1" lang="en-US" altLang="ja-JP" sz="1100" i="1">
                            <a:latin typeface="Cambria Math"/>
                          </a:rPr>
                        </m:ctrlPr>
                      </m:sSubPr>
                      <m:e>
                        <m:r>
                          <a:rPr kumimoji="1" lang="ja-JP" altLang="en-US" sz="1100" i="1">
                            <a:latin typeface="Cambria Math"/>
                          </a:rPr>
                          <m:t>𝜃</m:t>
                        </m:r>
                      </m:e>
                      <m:sub>
                        <m:r>
                          <m:rPr>
                            <m:sty m:val="p"/>
                          </m:rPr>
                          <a:rPr kumimoji="1" lang="en-US" altLang="ja-JP" sz="1100" i="1">
                            <a:latin typeface="Cambria Math"/>
                          </a:rPr>
                          <m:t>hH</m:t>
                        </m:r>
                      </m:sub>
                    </m:sSub>
                  </m:oMath>
                </m:oMathPara>
              </a14:m>
              <a:endParaRPr kumimoji="1" lang="ja-JP" altLang="en-US" sz="1100"/>
            </a:p>
          </xdr:txBody>
        </xdr:sp>
      </mc:Choice>
      <mc:Fallback xmlns="">
        <xdr:sp macro="" textlink="">
          <xdr:nvSpPr>
            <xdr:cNvPr id="33" name="テキスト ボックス 32"/>
            <xdr:cNvSpPr txBox="1"/>
          </xdr:nvSpPr>
          <xdr:spPr>
            <a:xfrm>
              <a:off x="9925051" y="6123463"/>
              <a:ext cx="61912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kumimoji="1" lang="ja-JP" altLang="en-US" sz="1100" i="0">
                  <a:latin typeface="Cambria Math"/>
                </a:rPr>
                <a:t>𝜃</a:t>
              </a:r>
              <a:r>
                <a:rPr kumimoji="1" lang="en-US" altLang="ja-JP" sz="1100" i="0">
                  <a:latin typeface="Cambria Math"/>
                </a:rPr>
                <a:t>_hH</a:t>
              </a:r>
              <a:endParaRPr kumimoji="1" lang="ja-JP" altLang="en-US" sz="1100"/>
            </a:p>
          </xdr:txBody>
        </xdr:sp>
      </mc:Fallback>
    </mc:AlternateContent>
    <xdr:clientData/>
  </xdr:oneCellAnchor>
  <xdr:oneCellAnchor>
    <xdr:from>
      <xdr:col>15</xdr:col>
      <xdr:colOff>19051</xdr:colOff>
      <xdr:row>30</xdr:row>
      <xdr:rowOff>179863</xdr:rowOff>
    </xdr:from>
    <xdr:ext cx="619124" cy="264560"/>
    <mc:AlternateContent xmlns:mc="http://schemas.openxmlformats.org/markup-compatibility/2006" xmlns:a14="http://schemas.microsoft.com/office/drawing/2010/main">
      <mc:Choice Requires="a14">
        <xdr:sp macro="" textlink="">
          <xdr:nvSpPr>
            <xdr:cNvPr id="34" name="テキスト ボックス 33"/>
            <xdr:cNvSpPr txBox="1"/>
          </xdr:nvSpPr>
          <xdr:spPr>
            <a:xfrm>
              <a:off x="10544176" y="6123463"/>
              <a:ext cx="61912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right"/>
                  </m:oMathParaPr>
                  <m:oMath xmlns:m="http://schemas.openxmlformats.org/officeDocument/2006/math">
                    <m:sSub>
                      <m:sSubPr>
                        <m:ctrlPr>
                          <a:rPr kumimoji="1" lang="en-US" altLang="ja-JP" sz="1100" i="1">
                            <a:latin typeface="Cambria Math"/>
                          </a:rPr>
                        </m:ctrlPr>
                      </m:sSubPr>
                      <m:e>
                        <m:r>
                          <a:rPr kumimoji="1" lang="ja-JP" altLang="en-US" sz="1100" i="1">
                            <a:latin typeface="Cambria Math"/>
                          </a:rPr>
                          <m:t>𝜃</m:t>
                        </m:r>
                      </m:e>
                      <m:sub>
                        <m:r>
                          <m:rPr>
                            <m:sty m:val="p"/>
                          </m:rPr>
                          <a:rPr kumimoji="1" lang="en-US" altLang="ja-JP" sz="1100" i="1">
                            <a:latin typeface="Cambria Math"/>
                          </a:rPr>
                          <m:t>h</m:t>
                        </m:r>
                        <m:r>
                          <a:rPr kumimoji="1" lang="en-US" altLang="ja-JP" sz="1100" b="0" i="1">
                            <a:latin typeface="Cambria Math"/>
                          </a:rPr>
                          <m:t>𝐶</m:t>
                        </m:r>
                      </m:sub>
                    </m:sSub>
                  </m:oMath>
                </m:oMathPara>
              </a14:m>
              <a:endParaRPr kumimoji="1" lang="ja-JP" altLang="en-US" sz="1100"/>
            </a:p>
          </xdr:txBody>
        </xdr:sp>
      </mc:Choice>
      <mc:Fallback xmlns="">
        <xdr:sp macro="" textlink="">
          <xdr:nvSpPr>
            <xdr:cNvPr id="34" name="テキスト ボックス 33"/>
            <xdr:cNvSpPr txBox="1"/>
          </xdr:nvSpPr>
          <xdr:spPr>
            <a:xfrm>
              <a:off x="10544176" y="6123463"/>
              <a:ext cx="61912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kumimoji="1" lang="ja-JP" altLang="en-US" sz="1100" i="0">
                  <a:latin typeface="Cambria Math"/>
                </a:rPr>
                <a:t>𝜃</a:t>
              </a:r>
              <a:r>
                <a:rPr kumimoji="1" lang="en-US" altLang="ja-JP" sz="1100" i="0">
                  <a:latin typeface="Cambria Math"/>
                </a:rPr>
                <a:t>_h</a:t>
              </a:r>
              <a:r>
                <a:rPr kumimoji="1" lang="en-US" altLang="ja-JP" sz="1100" b="0" i="0">
                  <a:latin typeface="Cambria Math"/>
                </a:rPr>
                <a:t>𝐶</a:t>
              </a:r>
              <a:endParaRPr kumimoji="1" lang="ja-JP" altLang="en-US" sz="1100"/>
            </a:p>
          </xdr:txBody>
        </xdr:sp>
      </mc:Fallback>
    </mc:AlternateContent>
    <xdr:clientData/>
  </xdr:oneCellAnchor>
  <xdr:oneCellAnchor>
    <xdr:from>
      <xdr:col>16</xdr:col>
      <xdr:colOff>19051</xdr:colOff>
      <xdr:row>30</xdr:row>
      <xdr:rowOff>179863</xdr:rowOff>
    </xdr:from>
    <xdr:ext cx="619124" cy="264560"/>
    <mc:AlternateContent xmlns:mc="http://schemas.openxmlformats.org/markup-compatibility/2006" xmlns:a14="http://schemas.microsoft.com/office/drawing/2010/main">
      <mc:Choice Requires="a14">
        <xdr:sp macro="" textlink="">
          <xdr:nvSpPr>
            <xdr:cNvPr id="35" name="テキスト ボックス 34"/>
            <xdr:cNvSpPr txBox="1"/>
          </xdr:nvSpPr>
          <xdr:spPr>
            <a:xfrm>
              <a:off x="11229976" y="6123463"/>
              <a:ext cx="61912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right"/>
                  </m:oMathParaPr>
                  <m:oMath xmlns:m="http://schemas.openxmlformats.org/officeDocument/2006/math">
                    <m:sSub>
                      <m:sSubPr>
                        <m:ctrlPr>
                          <a:rPr kumimoji="1" lang="en-US" altLang="ja-JP" sz="1100" i="1">
                            <a:latin typeface="Cambria Math"/>
                          </a:rPr>
                        </m:ctrlPr>
                      </m:sSubPr>
                      <m:e>
                        <m:r>
                          <a:rPr kumimoji="1" lang="ja-JP" altLang="en-US" sz="1100" i="1">
                            <a:latin typeface="Cambria Math"/>
                          </a:rPr>
                          <m:t>𝜃</m:t>
                        </m:r>
                      </m:e>
                      <m:sub>
                        <m:r>
                          <m:rPr>
                            <m:sty m:val="p"/>
                          </m:rPr>
                          <a:rPr kumimoji="1" lang="en-US" altLang="ja-JP" sz="1100" i="1">
                            <a:latin typeface="Cambria Math"/>
                          </a:rPr>
                          <m:t>h</m:t>
                        </m:r>
                      </m:sub>
                    </m:sSub>
                  </m:oMath>
                </m:oMathPara>
              </a14:m>
              <a:endParaRPr kumimoji="1" lang="ja-JP" altLang="en-US" sz="1100"/>
            </a:p>
          </xdr:txBody>
        </xdr:sp>
      </mc:Choice>
      <mc:Fallback xmlns="">
        <xdr:sp macro="" textlink="">
          <xdr:nvSpPr>
            <xdr:cNvPr id="35" name="テキスト ボックス 34"/>
            <xdr:cNvSpPr txBox="1"/>
          </xdr:nvSpPr>
          <xdr:spPr>
            <a:xfrm>
              <a:off x="11229976" y="6123463"/>
              <a:ext cx="61912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kumimoji="1" lang="ja-JP" altLang="en-US" sz="1100" i="0">
                  <a:latin typeface="Cambria Math"/>
                </a:rPr>
                <a:t>𝜃</a:t>
              </a:r>
              <a:r>
                <a:rPr kumimoji="1" lang="en-US" altLang="ja-JP" sz="1100" i="0">
                  <a:latin typeface="Cambria Math"/>
                </a:rPr>
                <a:t>_h</a:t>
              </a:r>
              <a:endParaRPr kumimoji="1" lang="ja-JP" altLang="en-US" sz="1100"/>
            </a:p>
          </xdr:txBody>
        </xdr:sp>
      </mc:Fallback>
    </mc:AlternateContent>
    <xdr:clientData/>
  </xdr:oneCellAnchor>
  <xdr:twoCellAnchor editAs="oneCell">
    <xdr:from>
      <xdr:col>1</xdr:col>
      <xdr:colOff>167472</xdr:colOff>
      <xdr:row>41</xdr:row>
      <xdr:rowOff>125604</xdr:rowOff>
    </xdr:from>
    <xdr:to>
      <xdr:col>4</xdr:col>
      <xdr:colOff>55398</xdr:colOff>
      <xdr:row>43</xdr:row>
      <xdr:rowOff>209493</xdr:rowOff>
    </xdr:to>
    <xdr:pic>
      <xdr:nvPicPr>
        <xdr:cNvPr id="30" name="図 29"/>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38905" r="38273" b="48407"/>
        <a:stretch/>
      </xdr:blipFill>
      <xdr:spPr bwMode="auto">
        <a:xfrm>
          <a:off x="722225" y="7881675"/>
          <a:ext cx="1478915" cy="47117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22713</xdr:colOff>
      <xdr:row>44</xdr:row>
      <xdr:rowOff>15177</xdr:rowOff>
    </xdr:from>
    <xdr:to>
      <xdr:col>3</xdr:col>
      <xdr:colOff>292442</xdr:colOff>
      <xdr:row>46</xdr:row>
      <xdr:rowOff>78132</xdr:rowOff>
    </xdr:to>
    <xdr:pic>
      <xdr:nvPicPr>
        <xdr:cNvPr id="38" name="図 37"/>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43308" t="48408" r="43035"/>
        <a:stretch/>
      </xdr:blipFill>
      <xdr:spPr bwMode="auto">
        <a:xfrm>
          <a:off x="765663" y="8492427"/>
          <a:ext cx="888854" cy="47253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4</xdr:col>
      <xdr:colOff>756047</xdr:colOff>
      <xdr:row>44</xdr:row>
      <xdr:rowOff>0</xdr:rowOff>
    </xdr:from>
    <xdr:to>
      <xdr:col>6</xdr:col>
      <xdr:colOff>76350</xdr:colOff>
      <xdr:row>46</xdr:row>
      <xdr:rowOff>62955</xdr:rowOff>
    </xdr:to>
    <xdr:pic>
      <xdr:nvPicPr>
        <xdr:cNvPr id="39" name="図 38"/>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43308" t="48408" r="43035"/>
        <a:stretch/>
      </xdr:blipFill>
      <xdr:spPr bwMode="auto">
        <a:xfrm>
          <a:off x="2899172" y="8429625"/>
          <a:ext cx="880022" cy="47372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0</xdr:colOff>
      <xdr:row>42</xdr:row>
      <xdr:rowOff>0</xdr:rowOff>
    </xdr:from>
    <xdr:to>
      <xdr:col>6</xdr:col>
      <xdr:colOff>693887</xdr:colOff>
      <xdr:row>44</xdr:row>
      <xdr:rowOff>20125</xdr:rowOff>
    </xdr:to>
    <xdr:pic>
      <xdr:nvPicPr>
        <xdr:cNvPr id="40" name="図 39"/>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38928" r="38226"/>
        <a:stretch/>
      </xdr:blipFill>
      <xdr:spPr bwMode="auto">
        <a:xfrm>
          <a:off x="2930769" y="7923544"/>
          <a:ext cx="1478915" cy="45974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613172</xdr:colOff>
      <xdr:row>48</xdr:row>
      <xdr:rowOff>35719</xdr:rowOff>
    </xdr:from>
    <xdr:to>
      <xdr:col>6</xdr:col>
      <xdr:colOff>718502</xdr:colOff>
      <xdr:row>49</xdr:row>
      <xdr:rowOff>12859</xdr:rowOff>
    </xdr:to>
    <xdr:pic>
      <xdr:nvPicPr>
        <xdr:cNvPr id="41" name="図 40"/>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43308" t="48408" r="43035" b="28025"/>
        <a:stretch/>
      </xdr:blipFill>
      <xdr:spPr bwMode="auto">
        <a:xfrm>
          <a:off x="3536156" y="9292828"/>
          <a:ext cx="885190" cy="21526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613172</xdr:colOff>
      <xdr:row>49</xdr:row>
      <xdr:rowOff>23813</xdr:rowOff>
    </xdr:from>
    <xdr:to>
      <xdr:col>6</xdr:col>
      <xdr:colOff>718502</xdr:colOff>
      <xdr:row>50</xdr:row>
      <xdr:rowOff>953</xdr:rowOff>
    </xdr:to>
    <xdr:pic>
      <xdr:nvPicPr>
        <xdr:cNvPr id="42" name="図 4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43308" t="69427" r="43035" b="7006"/>
        <a:stretch/>
      </xdr:blipFill>
      <xdr:spPr bwMode="auto">
        <a:xfrm>
          <a:off x="3536156" y="9519047"/>
          <a:ext cx="885190" cy="21526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229734</xdr:colOff>
      <xdr:row>46</xdr:row>
      <xdr:rowOff>89298</xdr:rowOff>
    </xdr:from>
    <xdr:to>
      <xdr:col>6</xdr:col>
      <xdr:colOff>676028</xdr:colOff>
      <xdr:row>48</xdr:row>
      <xdr:rowOff>55844</xdr:rowOff>
    </xdr:to>
    <xdr:pic>
      <xdr:nvPicPr>
        <xdr:cNvPr id="43" name="図 42"/>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38928" r="38226"/>
        <a:stretch/>
      </xdr:blipFill>
      <xdr:spPr bwMode="auto">
        <a:xfrm>
          <a:off x="3152718" y="8929689"/>
          <a:ext cx="1226154" cy="38326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559592</xdr:colOff>
      <xdr:row>46</xdr:row>
      <xdr:rowOff>80268</xdr:rowOff>
    </xdr:from>
    <xdr:to>
      <xdr:col>5</xdr:col>
      <xdr:colOff>156601</xdr:colOff>
      <xdr:row>48</xdr:row>
      <xdr:rowOff>36853</xdr:rowOff>
    </xdr:to>
    <xdr:pic>
      <xdr:nvPicPr>
        <xdr:cNvPr id="44" name="図 43"/>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38905" r="38273" b="48407"/>
        <a:stretch/>
      </xdr:blipFill>
      <xdr:spPr bwMode="auto">
        <a:xfrm>
          <a:off x="1922858" y="8920659"/>
          <a:ext cx="1156727" cy="373303"/>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107157</xdr:colOff>
      <xdr:row>59</xdr:row>
      <xdr:rowOff>0</xdr:rowOff>
    </xdr:from>
    <xdr:to>
      <xdr:col>3</xdr:col>
      <xdr:colOff>196454</xdr:colOff>
      <xdr:row>60</xdr:row>
      <xdr:rowOff>27037</xdr:rowOff>
    </xdr:to>
    <xdr:pic>
      <xdr:nvPicPr>
        <xdr:cNvPr id="45" name="図 44"/>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42164" r="42193"/>
        <a:stretch/>
      </xdr:blipFill>
      <xdr:spPr bwMode="auto">
        <a:xfrm>
          <a:off x="660798" y="11822906"/>
          <a:ext cx="898922" cy="408037"/>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251460</xdr:colOff>
      <xdr:row>61</xdr:row>
      <xdr:rowOff>167640</xdr:rowOff>
    </xdr:from>
    <xdr:to>
      <xdr:col>4</xdr:col>
      <xdr:colOff>182881</xdr:colOff>
      <xdr:row>64</xdr:row>
      <xdr:rowOff>38100</xdr:rowOff>
    </xdr:to>
    <xdr:pic>
      <xdr:nvPicPr>
        <xdr:cNvPr id="20504" name="図 5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2648" r="32536"/>
        <a:stretch>
          <a:fillRect/>
        </a:stretch>
      </xdr:blipFill>
      <xdr:spPr bwMode="auto">
        <a:xfrm>
          <a:off x="784860" y="14676120"/>
          <a:ext cx="211836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73</xdr:row>
      <xdr:rowOff>182880</xdr:rowOff>
    </xdr:from>
    <xdr:to>
      <xdr:col>6</xdr:col>
      <xdr:colOff>312419</xdr:colOff>
      <xdr:row>76</xdr:row>
      <xdr:rowOff>45720</xdr:rowOff>
    </xdr:to>
    <xdr:pic>
      <xdr:nvPicPr>
        <xdr:cNvPr id="20506" name="図 5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76640"/>
        <a:stretch>
          <a:fillRect/>
        </a:stretch>
      </xdr:blipFill>
      <xdr:spPr bwMode="auto">
        <a:xfrm>
          <a:off x="2644140" y="17327880"/>
          <a:ext cx="1356360" cy="472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xdr:colOff>
      <xdr:row>156</xdr:row>
      <xdr:rowOff>175260</xdr:rowOff>
    </xdr:from>
    <xdr:to>
      <xdr:col>4</xdr:col>
      <xdr:colOff>60961</xdr:colOff>
      <xdr:row>159</xdr:row>
      <xdr:rowOff>45721</xdr:rowOff>
    </xdr:to>
    <xdr:pic>
      <xdr:nvPicPr>
        <xdr:cNvPr id="20507" name="図 5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2648" r="32536"/>
        <a:stretch>
          <a:fillRect/>
        </a:stretch>
      </xdr:blipFill>
      <xdr:spPr bwMode="auto">
        <a:xfrm>
          <a:off x="624345" y="35980601"/>
          <a:ext cx="2349781" cy="519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651510</xdr:colOff>
      <xdr:row>170</xdr:row>
      <xdr:rowOff>198120</xdr:rowOff>
    </xdr:from>
    <xdr:to>
      <xdr:col>5</xdr:col>
      <xdr:colOff>114299</xdr:colOff>
      <xdr:row>172</xdr:row>
      <xdr:rowOff>243842</xdr:rowOff>
    </xdr:to>
    <xdr:pic>
      <xdr:nvPicPr>
        <xdr:cNvPr id="20509" name="図 5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76640"/>
        <a:stretch>
          <a:fillRect/>
        </a:stretch>
      </xdr:blipFill>
      <xdr:spPr bwMode="auto">
        <a:xfrm>
          <a:off x="2099310" y="36574095"/>
          <a:ext cx="1615439" cy="483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8808</xdr:colOff>
      <xdr:row>153</xdr:row>
      <xdr:rowOff>10026</xdr:rowOff>
    </xdr:from>
    <xdr:to>
      <xdr:col>2</xdr:col>
      <xdr:colOff>529962</xdr:colOff>
      <xdr:row>155</xdr:row>
      <xdr:rowOff>78062</xdr:rowOff>
    </xdr:to>
    <xdr:pic>
      <xdr:nvPicPr>
        <xdr:cNvPr id="54" name="図 5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43166" r="42986" b="-644"/>
        <a:stretch>
          <a:fillRect/>
        </a:stretch>
      </xdr:blipFill>
      <xdr:spPr bwMode="auto">
        <a:xfrm>
          <a:off x="505469" y="32973330"/>
          <a:ext cx="895350" cy="462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19337</xdr:colOff>
      <xdr:row>181</xdr:row>
      <xdr:rowOff>255456</xdr:rowOff>
    </xdr:from>
    <xdr:to>
      <xdr:col>2</xdr:col>
      <xdr:colOff>542998</xdr:colOff>
      <xdr:row>183</xdr:row>
      <xdr:rowOff>140798</xdr:rowOff>
    </xdr:to>
    <xdr:pic>
      <xdr:nvPicPr>
        <xdr:cNvPr id="55" name="図 5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43166" r="42986" b="-644"/>
        <a:stretch>
          <a:fillRect/>
        </a:stretch>
      </xdr:blipFill>
      <xdr:spPr bwMode="auto">
        <a:xfrm>
          <a:off x="515998" y="38593581"/>
          <a:ext cx="897857" cy="456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266700</xdr:colOff>
      <xdr:row>74</xdr:row>
      <xdr:rowOff>123825</xdr:rowOff>
    </xdr:from>
    <xdr:to>
      <xdr:col>3</xdr:col>
      <xdr:colOff>900504</xdr:colOff>
      <xdr:row>75</xdr:row>
      <xdr:rowOff>47939</xdr:rowOff>
    </xdr:to>
    <xdr:pic>
      <xdr:nvPicPr>
        <xdr:cNvPr id="56" name="図 55"/>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43943" r="44284" b="-38"/>
        <a:stretch/>
      </xdr:blipFill>
      <xdr:spPr bwMode="auto">
        <a:xfrm>
          <a:off x="1771650" y="17716500"/>
          <a:ext cx="633804" cy="20986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114300</xdr:colOff>
      <xdr:row>171</xdr:row>
      <xdr:rowOff>152400</xdr:rowOff>
    </xdr:from>
    <xdr:to>
      <xdr:col>3</xdr:col>
      <xdr:colOff>128979</xdr:colOff>
      <xdr:row>172</xdr:row>
      <xdr:rowOff>143190</xdr:rowOff>
    </xdr:to>
    <xdr:pic>
      <xdr:nvPicPr>
        <xdr:cNvPr id="57" name="図 56"/>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43943" r="44284" b="-38"/>
        <a:stretch/>
      </xdr:blipFill>
      <xdr:spPr bwMode="auto">
        <a:xfrm>
          <a:off x="942975" y="36747450"/>
          <a:ext cx="633804" cy="209865"/>
        </a:xfrm>
        <a:prstGeom prst="rect">
          <a:avLst/>
        </a:prstGeom>
        <a:noFill/>
        <a:ln>
          <a:noFill/>
        </a:ln>
        <a:extLst>
          <a:ext uri="{53640926-AAD7-44D8-BBD7-CCE9431645EC}">
            <a14:shadowObscured xmlns:a14="http://schemas.microsoft.com/office/drawing/2010/main"/>
          </a:ext>
        </a:extLst>
      </xdr:spPr>
    </xdr:pic>
    <xdr:clientData/>
  </xdr:twoCellAnchor>
  <xdr:oneCellAnchor>
    <xdr:from>
      <xdr:col>15</xdr:col>
      <xdr:colOff>29518</xdr:colOff>
      <xdr:row>11</xdr:row>
      <xdr:rowOff>279974</xdr:rowOff>
    </xdr:from>
    <xdr:ext cx="640372" cy="270202"/>
    <mc:AlternateContent xmlns:mc="http://schemas.openxmlformats.org/markup-compatibility/2006" xmlns:a14="http://schemas.microsoft.com/office/drawing/2010/main">
      <mc:Choice Requires="a14">
        <xdr:sp macro="" textlink="">
          <xdr:nvSpPr>
            <xdr:cNvPr id="2" name="テキスト ボックス 1"/>
            <xdr:cNvSpPr txBox="1"/>
          </xdr:nvSpPr>
          <xdr:spPr>
            <a:xfrm>
              <a:off x="10432935" y="3169224"/>
              <a:ext cx="640372" cy="270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right"/>
                  </m:oMathParaPr>
                  <m:oMath xmlns:m="http://schemas.openxmlformats.org/officeDocument/2006/math">
                    <m:sSub>
                      <m:sSubPr>
                        <m:ctrlPr>
                          <a:rPr kumimoji="1" lang="en-US" altLang="ja-JP" sz="1100" i="1">
                            <a:latin typeface="Cambria Math"/>
                          </a:rPr>
                        </m:ctrlPr>
                      </m:sSubPr>
                      <m:e>
                        <m:r>
                          <a:rPr kumimoji="1" lang="ja-JP" altLang="en-US" sz="1100" i="1">
                            <a:latin typeface="Cambria Math"/>
                          </a:rPr>
                          <m:t>𝜃</m:t>
                        </m:r>
                      </m:e>
                      <m:sub>
                        <m:r>
                          <m:rPr>
                            <m:sty m:val="p"/>
                          </m:rPr>
                          <a:rPr kumimoji="1" lang="en-US" altLang="ja-JP" sz="1100" i="1">
                            <a:latin typeface="Cambria Math"/>
                          </a:rPr>
                          <m:t>hH</m:t>
                        </m:r>
                      </m:sub>
                    </m:sSub>
                  </m:oMath>
                </m:oMathPara>
              </a14:m>
              <a:endParaRPr kumimoji="1" lang="ja-JP" altLang="en-US" sz="1100"/>
            </a:p>
          </xdr:txBody>
        </xdr:sp>
      </mc:Choice>
      <mc:Fallback xmlns="">
        <xdr:sp macro="" textlink="">
          <xdr:nvSpPr>
            <xdr:cNvPr id="2" name="テキスト ボックス 1"/>
            <xdr:cNvSpPr txBox="1"/>
          </xdr:nvSpPr>
          <xdr:spPr>
            <a:xfrm>
              <a:off x="10432935" y="3169224"/>
              <a:ext cx="640372" cy="270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kumimoji="1" lang="ja-JP" altLang="en-US" sz="1100" i="0">
                  <a:latin typeface="Cambria Math"/>
                </a:rPr>
                <a:t>𝜃</a:t>
              </a:r>
              <a:r>
                <a:rPr kumimoji="1" lang="en-US" altLang="ja-JP" sz="1100" i="0">
                  <a:latin typeface="Cambria Math"/>
                </a:rPr>
                <a:t>_hH</a:t>
              </a:r>
              <a:endParaRPr kumimoji="1" lang="ja-JP" altLang="en-US" sz="1100"/>
            </a:p>
          </xdr:txBody>
        </xdr:sp>
      </mc:Fallback>
    </mc:AlternateContent>
    <xdr:clientData/>
  </xdr:oneCellAnchor>
  <xdr:oneCellAnchor>
    <xdr:from>
      <xdr:col>16</xdr:col>
      <xdr:colOff>8352</xdr:colOff>
      <xdr:row>11</xdr:row>
      <xdr:rowOff>279974</xdr:rowOff>
    </xdr:from>
    <xdr:ext cx="640372" cy="270202"/>
    <mc:AlternateContent xmlns:mc="http://schemas.openxmlformats.org/markup-compatibility/2006" xmlns:a14="http://schemas.microsoft.com/office/drawing/2010/main">
      <mc:Choice Requires="a14">
        <xdr:sp macro="" textlink="">
          <xdr:nvSpPr>
            <xdr:cNvPr id="28" name="テキスト ボックス 27"/>
            <xdr:cNvSpPr txBox="1"/>
          </xdr:nvSpPr>
          <xdr:spPr>
            <a:xfrm>
              <a:off x="11099685" y="3169224"/>
              <a:ext cx="640372" cy="270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right"/>
                  </m:oMathParaPr>
                  <m:oMath xmlns:m="http://schemas.openxmlformats.org/officeDocument/2006/math">
                    <m:sSub>
                      <m:sSubPr>
                        <m:ctrlPr>
                          <a:rPr kumimoji="1" lang="en-US" altLang="ja-JP" sz="1100" i="1">
                            <a:latin typeface="Cambria Math"/>
                          </a:rPr>
                        </m:ctrlPr>
                      </m:sSubPr>
                      <m:e>
                        <m:r>
                          <a:rPr kumimoji="1" lang="ja-JP" altLang="en-US" sz="1100" i="1">
                            <a:latin typeface="Cambria Math"/>
                          </a:rPr>
                          <m:t>𝜃</m:t>
                        </m:r>
                      </m:e>
                      <m:sub>
                        <m:r>
                          <m:rPr>
                            <m:sty m:val="p"/>
                          </m:rPr>
                          <a:rPr kumimoji="1" lang="en-US" altLang="ja-JP" sz="1100" i="1">
                            <a:latin typeface="Cambria Math"/>
                          </a:rPr>
                          <m:t>h</m:t>
                        </m:r>
                        <m:r>
                          <a:rPr kumimoji="1" lang="en-US" altLang="ja-JP" sz="1100" b="0" i="1">
                            <a:latin typeface="Cambria Math"/>
                          </a:rPr>
                          <m:t>𝐶</m:t>
                        </m:r>
                      </m:sub>
                    </m:sSub>
                  </m:oMath>
                </m:oMathPara>
              </a14:m>
              <a:endParaRPr kumimoji="1" lang="ja-JP" altLang="en-US" sz="1100"/>
            </a:p>
          </xdr:txBody>
        </xdr:sp>
      </mc:Choice>
      <mc:Fallback xmlns="">
        <xdr:sp macro="" textlink="">
          <xdr:nvSpPr>
            <xdr:cNvPr id="28" name="テキスト ボックス 27"/>
            <xdr:cNvSpPr txBox="1"/>
          </xdr:nvSpPr>
          <xdr:spPr>
            <a:xfrm>
              <a:off x="11099685" y="3169224"/>
              <a:ext cx="640372" cy="270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kumimoji="1" lang="ja-JP" altLang="en-US" sz="1100" i="0">
                  <a:latin typeface="Cambria Math"/>
                </a:rPr>
                <a:t>𝜃</a:t>
              </a:r>
              <a:r>
                <a:rPr kumimoji="1" lang="en-US" altLang="ja-JP" sz="1100" i="0">
                  <a:latin typeface="Cambria Math"/>
                </a:rPr>
                <a:t>_h</a:t>
              </a:r>
              <a:r>
                <a:rPr kumimoji="1" lang="en-US" altLang="ja-JP" sz="1100" b="0" i="0">
                  <a:latin typeface="Cambria Math"/>
                </a:rPr>
                <a:t>𝐶</a:t>
              </a:r>
              <a:endParaRPr kumimoji="1" lang="ja-JP" altLang="en-US" sz="1100"/>
            </a:p>
          </xdr:txBody>
        </xdr:sp>
      </mc:Fallback>
    </mc:AlternateContent>
    <xdr:clientData/>
  </xdr:oneCellAnchor>
  <xdr:oneCellAnchor>
    <xdr:from>
      <xdr:col>17</xdr:col>
      <xdr:colOff>18935</xdr:colOff>
      <xdr:row>11</xdr:row>
      <xdr:rowOff>279974</xdr:rowOff>
    </xdr:from>
    <xdr:ext cx="640372" cy="270202"/>
    <mc:AlternateContent xmlns:mc="http://schemas.openxmlformats.org/markup-compatibility/2006" xmlns:a14="http://schemas.microsoft.com/office/drawing/2010/main">
      <mc:Choice Requires="a14">
        <xdr:sp macro="" textlink="">
          <xdr:nvSpPr>
            <xdr:cNvPr id="29" name="テキスト ボックス 28"/>
            <xdr:cNvSpPr txBox="1"/>
          </xdr:nvSpPr>
          <xdr:spPr>
            <a:xfrm>
              <a:off x="11798185" y="3169224"/>
              <a:ext cx="640372" cy="270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right"/>
                  </m:oMathParaPr>
                  <m:oMath xmlns:m="http://schemas.openxmlformats.org/officeDocument/2006/math">
                    <m:sSub>
                      <m:sSubPr>
                        <m:ctrlPr>
                          <a:rPr kumimoji="1" lang="en-US" altLang="ja-JP" sz="1100" i="1">
                            <a:latin typeface="Cambria Math"/>
                          </a:rPr>
                        </m:ctrlPr>
                      </m:sSubPr>
                      <m:e>
                        <m:r>
                          <a:rPr kumimoji="1" lang="ja-JP" altLang="en-US" sz="1100" i="1">
                            <a:latin typeface="Cambria Math"/>
                          </a:rPr>
                          <m:t>𝜃</m:t>
                        </m:r>
                      </m:e>
                      <m:sub>
                        <m:r>
                          <m:rPr>
                            <m:sty m:val="p"/>
                          </m:rPr>
                          <a:rPr kumimoji="1" lang="en-US" altLang="ja-JP" sz="1100" i="1">
                            <a:latin typeface="Cambria Math"/>
                          </a:rPr>
                          <m:t>h</m:t>
                        </m:r>
                      </m:sub>
                    </m:sSub>
                  </m:oMath>
                </m:oMathPara>
              </a14:m>
              <a:endParaRPr kumimoji="1" lang="ja-JP" altLang="en-US" sz="1100"/>
            </a:p>
          </xdr:txBody>
        </xdr:sp>
      </mc:Choice>
      <mc:Fallback xmlns="">
        <xdr:sp macro="" textlink="">
          <xdr:nvSpPr>
            <xdr:cNvPr id="29" name="テキスト ボックス 28"/>
            <xdr:cNvSpPr txBox="1"/>
          </xdr:nvSpPr>
          <xdr:spPr>
            <a:xfrm>
              <a:off x="11798185" y="3169224"/>
              <a:ext cx="640372" cy="270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kumimoji="1" lang="ja-JP" altLang="en-US" sz="1100" i="0">
                  <a:latin typeface="Cambria Math"/>
                </a:rPr>
                <a:t>𝜃</a:t>
              </a:r>
              <a:r>
                <a:rPr kumimoji="1" lang="en-US" altLang="ja-JP" sz="1100" i="0">
                  <a:latin typeface="Cambria Math"/>
                </a:rPr>
                <a:t>_h</a:t>
              </a:r>
              <a:endParaRPr kumimoji="1" lang="ja-JP" altLang="en-US" sz="1100"/>
            </a:p>
          </xdr:txBody>
        </xdr:sp>
      </mc:Fallback>
    </mc:AlternateContent>
    <xdr:clientData/>
  </xdr:oneCellAnchor>
  <xdr:twoCellAnchor editAs="oneCell">
    <xdr:from>
      <xdr:col>3</xdr:col>
      <xdr:colOff>273575</xdr:colOff>
      <xdr:row>8</xdr:row>
      <xdr:rowOff>142712</xdr:rowOff>
    </xdr:from>
    <xdr:to>
      <xdr:col>6</xdr:col>
      <xdr:colOff>418882</xdr:colOff>
      <xdr:row>9</xdr:row>
      <xdr:rowOff>417395</xdr:rowOff>
    </xdr:to>
    <xdr:pic>
      <xdr:nvPicPr>
        <xdr:cNvPr id="63" name="図 62"/>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29128" r="28600"/>
        <a:stretch/>
      </xdr:blipFill>
      <xdr:spPr bwMode="auto">
        <a:xfrm>
          <a:off x="1757470" y="1837159"/>
          <a:ext cx="2742124" cy="455157"/>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289786</xdr:colOff>
      <xdr:row>9</xdr:row>
      <xdr:rowOff>397212</xdr:rowOff>
    </xdr:from>
    <xdr:to>
      <xdr:col>6</xdr:col>
      <xdr:colOff>377308</xdr:colOff>
      <xdr:row>11</xdr:row>
      <xdr:rowOff>28359</xdr:rowOff>
    </xdr:to>
    <xdr:pic>
      <xdr:nvPicPr>
        <xdr:cNvPr id="64" name="図 63"/>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29308" r="29318"/>
        <a:stretch/>
      </xdr:blipFill>
      <xdr:spPr bwMode="auto">
        <a:xfrm>
          <a:off x="1773681" y="2272133"/>
          <a:ext cx="2684339" cy="46333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326941</xdr:colOff>
      <xdr:row>26</xdr:row>
      <xdr:rowOff>111075</xdr:rowOff>
    </xdr:from>
    <xdr:to>
      <xdr:col>6</xdr:col>
      <xdr:colOff>677320</xdr:colOff>
      <xdr:row>28</xdr:row>
      <xdr:rowOff>12042</xdr:rowOff>
    </xdr:to>
    <xdr:pic>
      <xdr:nvPicPr>
        <xdr:cNvPr id="65" name="図 64"/>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27240" r="27341"/>
        <a:stretch/>
      </xdr:blipFill>
      <xdr:spPr bwMode="auto">
        <a:xfrm>
          <a:off x="1810836" y="6457733"/>
          <a:ext cx="2947196" cy="46244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347766</xdr:colOff>
      <xdr:row>27</xdr:row>
      <xdr:rowOff>369045</xdr:rowOff>
    </xdr:from>
    <xdr:to>
      <xdr:col>6</xdr:col>
      <xdr:colOff>698145</xdr:colOff>
      <xdr:row>29</xdr:row>
      <xdr:rowOff>52131</xdr:rowOff>
    </xdr:to>
    <xdr:pic>
      <xdr:nvPicPr>
        <xdr:cNvPr id="66" name="図 65"/>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27420" r="27162"/>
        <a:stretch/>
      </xdr:blipFill>
      <xdr:spPr bwMode="auto">
        <a:xfrm>
          <a:off x="1831661" y="6886150"/>
          <a:ext cx="2947196" cy="465139"/>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425989</xdr:colOff>
      <xdr:row>30</xdr:row>
      <xdr:rowOff>24740</xdr:rowOff>
    </xdr:from>
    <xdr:to>
      <xdr:col>6</xdr:col>
      <xdr:colOff>538664</xdr:colOff>
      <xdr:row>30</xdr:row>
      <xdr:rowOff>221590</xdr:rowOff>
    </xdr:to>
    <xdr:pic>
      <xdr:nvPicPr>
        <xdr:cNvPr id="68" name="図 67"/>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l="39287" t="32456" r="52178" b="24561"/>
        <a:stretch/>
      </xdr:blipFill>
      <xdr:spPr bwMode="auto">
        <a:xfrm>
          <a:off x="4065542" y="7414135"/>
          <a:ext cx="553833" cy="19685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575211</xdr:colOff>
      <xdr:row>57</xdr:row>
      <xdr:rowOff>204107</xdr:rowOff>
    </xdr:from>
    <xdr:to>
      <xdr:col>7</xdr:col>
      <xdr:colOff>135015</xdr:colOff>
      <xdr:row>58</xdr:row>
      <xdr:rowOff>446101</xdr:rowOff>
    </xdr:to>
    <xdr:pic>
      <xdr:nvPicPr>
        <xdr:cNvPr id="69" name="図 68"/>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l="27639" r="27402"/>
        <a:stretch/>
      </xdr:blipFill>
      <xdr:spPr bwMode="auto">
        <a:xfrm>
          <a:off x="2059106" y="13288449"/>
          <a:ext cx="2918621" cy="462572"/>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562840</xdr:colOff>
      <xdr:row>58</xdr:row>
      <xdr:rowOff>445325</xdr:rowOff>
    </xdr:from>
    <xdr:to>
      <xdr:col>7</xdr:col>
      <xdr:colOff>130264</xdr:colOff>
      <xdr:row>60</xdr:row>
      <xdr:rowOff>21871</xdr:rowOff>
    </xdr:to>
    <xdr:pic>
      <xdr:nvPicPr>
        <xdr:cNvPr id="70" name="図 69"/>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l="27758" r="27165"/>
        <a:stretch/>
      </xdr:blipFill>
      <xdr:spPr bwMode="auto">
        <a:xfrm>
          <a:off x="2047256" y="13965877"/>
          <a:ext cx="2919730" cy="46101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473705</xdr:colOff>
      <xdr:row>97</xdr:row>
      <xdr:rowOff>100010</xdr:rowOff>
    </xdr:from>
    <xdr:to>
      <xdr:col>7</xdr:col>
      <xdr:colOff>210039</xdr:colOff>
      <xdr:row>99</xdr:row>
      <xdr:rowOff>51612</xdr:rowOff>
    </xdr:to>
    <xdr:pic>
      <xdr:nvPicPr>
        <xdr:cNvPr id="71" name="図 70"/>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l="25978" r="26335"/>
        <a:stretch/>
      </xdr:blipFill>
      <xdr:spPr bwMode="auto">
        <a:xfrm>
          <a:off x="1957600" y="22208036"/>
          <a:ext cx="3095151" cy="452917"/>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477256</xdr:colOff>
      <xdr:row>98</xdr:row>
      <xdr:rowOff>262100</xdr:rowOff>
    </xdr:from>
    <xdr:to>
      <xdr:col>7</xdr:col>
      <xdr:colOff>213590</xdr:colOff>
      <xdr:row>100</xdr:row>
      <xdr:rowOff>50717</xdr:rowOff>
    </xdr:to>
    <xdr:pic>
      <xdr:nvPicPr>
        <xdr:cNvPr id="72" name="図 71"/>
        <xdr:cNvPicPr/>
      </xdr:nvPicPr>
      <xdr:blipFill rotWithShape="1">
        <a:blip xmlns:r="http://schemas.openxmlformats.org/officeDocument/2006/relationships" r:embed="rId13" cstate="print">
          <a:extLst>
            <a:ext uri="{28A0092B-C50C-407E-A947-70E740481C1C}">
              <a14:useLocalDpi xmlns:a14="http://schemas.microsoft.com/office/drawing/2010/main" val="0"/>
            </a:ext>
          </a:extLst>
        </a:blip>
        <a:srcRect l="25979" t="-7" r="26335" b="7"/>
        <a:stretch/>
      </xdr:blipFill>
      <xdr:spPr bwMode="auto">
        <a:xfrm>
          <a:off x="1961151" y="22540574"/>
          <a:ext cx="3095151" cy="45035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163987</xdr:colOff>
      <xdr:row>99</xdr:row>
      <xdr:rowOff>285015</xdr:rowOff>
    </xdr:from>
    <xdr:to>
      <xdr:col>6</xdr:col>
      <xdr:colOff>396178</xdr:colOff>
      <xdr:row>102</xdr:row>
      <xdr:rowOff>26064</xdr:rowOff>
    </xdr:to>
    <xdr:pic>
      <xdr:nvPicPr>
        <xdr:cNvPr id="73" name="図 72"/>
        <xdr:cNvPicPr/>
      </xdr:nvPicPr>
      <xdr:blipFill rotWithShape="1">
        <a:blip xmlns:r="http://schemas.openxmlformats.org/officeDocument/2006/relationships" r:embed="rId13" cstate="print">
          <a:extLst>
            <a:ext uri="{28A0092B-C50C-407E-A947-70E740481C1C}">
              <a14:useLocalDpi xmlns:a14="http://schemas.microsoft.com/office/drawing/2010/main" val="0"/>
            </a:ext>
          </a:extLst>
        </a:blip>
        <a:srcRect l="25979" t="-7" r="63612" b="7"/>
        <a:stretch/>
      </xdr:blipFill>
      <xdr:spPr bwMode="auto">
        <a:xfrm>
          <a:off x="3800220" y="22803917"/>
          <a:ext cx="669826" cy="45800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759865</xdr:colOff>
      <xdr:row>115</xdr:row>
      <xdr:rowOff>72493</xdr:rowOff>
    </xdr:from>
    <xdr:to>
      <xdr:col>5</xdr:col>
      <xdr:colOff>388590</xdr:colOff>
      <xdr:row>117</xdr:row>
      <xdr:rowOff>18646</xdr:rowOff>
    </xdr:to>
    <xdr:pic>
      <xdr:nvPicPr>
        <xdr:cNvPr id="74" name="図 73"/>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35469" r="35112"/>
        <a:stretch/>
      </xdr:blipFill>
      <xdr:spPr bwMode="auto">
        <a:xfrm>
          <a:off x="2243760" y="25860177"/>
          <a:ext cx="1784384" cy="42741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705773</xdr:colOff>
      <xdr:row>117</xdr:row>
      <xdr:rowOff>14698</xdr:rowOff>
    </xdr:from>
    <xdr:to>
      <xdr:col>5</xdr:col>
      <xdr:colOff>359873</xdr:colOff>
      <xdr:row>119</xdr:row>
      <xdr:rowOff>58066</xdr:rowOff>
    </xdr:to>
    <xdr:pic>
      <xdr:nvPicPr>
        <xdr:cNvPr id="75" name="図 74"/>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34164" r="36418"/>
        <a:stretch/>
      </xdr:blipFill>
      <xdr:spPr bwMode="auto">
        <a:xfrm>
          <a:off x="2189668" y="26283645"/>
          <a:ext cx="1809759" cy="44442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629473</xdr:colOff>
      <xdr:row>130</xdr:row>
      <xdr:rowOff>100657</xdr:rowOff>
    </xdr:from>
    <xdr:to>
      <xdr:col>6</xdr:col>
      <xdr:colOff>142225</xdr:colOff>
      <xdr:row>132</xdr:row>
      <xdr:rowOff>6235</xdr:rowOff>
    </xdr:to>
    <xdr:pic>
      <xdr:nvPicPr>
        <xdr:cNvPr id="76" name="図 75"/>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l="33689" r="32859"/>
        <a:stretch/>
      </xdr:blipFill>
      <xdr:spPr bwMode="auto">
        <a:xfrm>
          <a:off x="2113368" y="28675657"/>
          <a:ext cx="2109569" cy="446999"/>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615747</xdr:colOff>
      <xdr:row>131</xdr:row>
      <xdr:rowOff>328475</xdr:rowOff>
    </xdr:from>
    <xdr:to>
      <xdr:col>6</xdr:col>
      <xdr:colOff>72833</xdr:colOff>
      <xdr:row>134</xdr:row>
      <xdr:rowOff>27014</xdr:rowOff>
    </xdr:to>
    <xdr:pic>
      <xdr:nvPicPr>
        <xdr:cNvPr id="77" name="図 76"/>
        <xdr:cNvPicPr/>
      </xdr:nvPicPr>
      <xdr:blipFill rotWithShape="1">
        <a:blip xmlns:r="http://schemas.openxmlformats.org/officeDocument/2006/relationships" r:embed="rId17" cstate="print">
          <a:extLst>
            <a:ext uri="{28A0092B-C50C-407E-A947-70E740481C1C}">
              <a14:useLocalDpi xmlns:a14="http://schemas.microsoft.com/office/drawing/2010/main" val="0"/>
            </a:ext>
          </a:extLst>
        </a:blip>
        <a:srcRect l="33452" r="33096"/>
        <a:stretch/>
      </xdr:blipFill>
      <xdr:spPr bwMode="auto">
        <a:xfrm>
          <a:off x="2110439" y="29152590"/>
          <a:ext cx="2050818" cy="438479"/>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188713</xdr:colOff>
      <xdr:row>132</xdr:row>
      <xdr:rowOff>269426</xdr:rowOff>
    </xdr:from>
    <xdr:to>
      <xdr:col>6</xdr:col>
      <xdr:colOff>636264</xdr:colOff>
      <xdr:row>136</xdr:row>
      <xdr:rowOff>3533</xdr:rowOff>
    </xdr:to>
    <xdr:pic>
      <xdr:nvPicPr>
        <xdr:cNvPr id="78" name="図 77"/>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l="33689" r="52218"/>
        <a:stretch/>
      </xdr:blipFill>
      <xdr:spPr bwMode="auto">
        <a:xfrm>
          <a:off x="3824600" y="29254103"/>
          <a:ext cx="887954" cy="451043"/>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86591</xdr:colOff>
      <xdr:row>202</xdr:row>
      <xdr:rowOff>30925</xdr:rowOff>
    </xdr:from>
    <xdr:to>
      <xdr:col>4</xdr:col>
      <xdr:colOff>495886</xdr:colOff>
      <xdr:row>204</xdr:row>
      <xdr:rowOff>9500</xdr:rowOff>
    </xdr:to>
    <xdr:pic>
      <xdr:nvPicPr>
        <xdr:cNvPr id="79" name="図 78"/>
        <xdr:cNvPicPr/>
      </xdr:nvPicPr>
      <xdr:blipFill rotWithShape="1">
        <a:blip xmlns:r="http://schemas.openxmlformats.org/officeDocument/2006/relationships" r:embed="rId18" cstate="print">
          <a:extLst>
            <a:ext uri="{28A0092B-C50C-407E-A947-70E740481C1C}">
              <a14:useLocalDpi xmlns:a14="http://schemas.microsoft.com/office/drawing/2010/main" val="0"/>
            </a:ext>
          </a:extLst>
        </a:blip>
        <a:srcRect l="28944" r="27402"/>
        <a:stretch/>
      </xdr:blipFill>
      <xdr:spPr bwMode="auto">
        <a:xfrm>
          <a:off x="583252" y="44036425"/>
          <a:ext cx="2831365" cy="45482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133597</xdr:colOff>
      <xdr:row>220</xdr:row>
      <xdr:rowOff>49480</xdr:rowOff>
    </xdr:from>
    <xdr:to>
      <xdr:col>4</xdr:col>
      <xdr:colOff>542892</xdr:colOff>
      <xdr:row>222</xdr:row>
      <xdr:rowOff>28054</xdr:rowOff>
    </xdr:to>
    <xdr:pic>
      <xdr:nvPicPr>
        <xdr:cNvPr id="80" name="図 79"/>
        <xdr:cNvPicPr/>
      </xdr:nvPicPr>
      <xdr:blipFill rotWithShape="1">
        <a:blip xmlns:r="http://schemas.openxmlformats.org/officeDocument/2006/relationships" r:embed="rId18" cstate="print">
          <a:extLst>
            <a:ext uri="{28A0092B-C50C-407E-A947-70E740481C1C}">
              <a14:useLocalDpi xmlns:a14="http://schemas.microsoft.com/office/drawing/2010/main" val="0"/>
            </a:ext>
          </a:extLst>
        </a:blip>
        <a:srcRect l="28944" r="27402"/>
        <a:stretch/>
      </xdr:blipFill>
      <xdr:spPr bwMode="auto">
        <a:xfrm>
          <a:off x="630258" y="47994248"/>
          <a:ext cx="2831365" cy="454824"/>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19050</xdr:colOff>
      <xdr:row>18</xdr:row>
      <xdr:rowOff>38100</xdr:rowOff>
    </xdr:from>
    <xdr:to>
      <xdr:col>3</xdr:col>
      <xdr:colOff>803549</xdr:colOff>
      <xdr:row>19</xdr:row>
      <xdr:rowOff>161925</xdr:rowOff>
    </xdr:to>
    <xdr:pic>
      <xdr:nvPicPr>
        <xdr:cNvPr id="3" name="図 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7408" r="37143"/>
        <a:stretch/>
      </xdr:blipFill>
      <xdr:spPr bwMode="auto">
        <a:xfrm>
          <a:off x="809625" y="4514850"/>
          <a:ext cx="2146327" cy="29527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74"/>
  <sheetViews>
    <sheetView tabSelected="1" view="pageBreakPreview" zoomScaleNormal="100" zoomScaleSheetLayoutView="100" workbookViewId="0">
      <selection activeCell="B3" sqref="B3:H4"/>
    </sheetView>
  </sheetViews>
  <sheetFormatPr defaultColWidth="9" defaultRowHeight="13.5"/>
  <cols>
    <col min="1" max="1" width="13.625" style="12" customWidth="1"/>
    <col min="2" max="2" width="11.25" style="12" customWidth="1"/>
    <col min="3" max="4" width="5.25" style="12" customWidth="1"/>
    <col min="5" max="5" width="5.875" style="12" customWidth="1"/>
    <col min="6" max="6" width="7.375" style="12" customWidth="1"/>
    <col min="7" max="7" width="6.5" style="12" customWidth="1"/>
    <col min="8" max="8" width="9.625" style="12" customWidth="1"/>
    <col min="9" max="9" width="5" style="12" customWidth="1"/>
    <col min="10" max="10" width="5.375" style="12" customWidth="1"/>
    <col min="11" max="11" width="7.625" style="12" customWidth="1"/>
    <col min="12" max="12" width="7.5" style="12" customWidth="1"/>
    <col min="13" max="13" width="5.625" style="12" customWidth="1"/>
    <col min="14" max="14" width="12.375" style="12" customWidth="1"/>
    <col min="15" max="16384" width="9" style="12"/>
  </cols>
  <sheetData>
    <row r="1" spans="1:20" ht="14.25" thickBot="1">
      <c r="A1" s="460"/>
      <c r="B1" s="460"/>
      <c r="C1" s="460"/>
      <c r="D1" s="460"/>
      <c r="E1" s="460"/>
      <c r="F1" s="460"/>
      <c r="G1" s="461"/>
      <c r="H1" s="163"/>
      <c r="I1" s="585"/>
      <c r="J1" s="585"/>
      <c r="K1" s="570"/>
      <c r="L1" s="570"/>
    </row>
    <row r="2" spans="1:20" ht="18.75" customHeight="1" thickBot="1">
      <c r="A2" s="573" t="s">
        <v>165</v>
      </c>
      <c r="B2" s="574"/>
      <c r="C2" s="574"/>
      <c r="D2" s="574"/>
      <c r="E2" s="574"/>
      <c r="F2" s="574"/>
      <c r="G2" s="574"/>
      <c r="H2" s="574"/>
      <c r="I2" s="574"/>
      <c r="J2" s="574"/>
      <c r="K2" s="574"/>
      <c r="L2" s="575"/>
    </row>
    <row r="3" spans="1:20" ht="15.75" customHeight="1">
      <c r="A3" s="578" t="s">
        <v>30</v>
      </c>
      <c r="B3" s="598" t="s">
        <v>520</v>
      </c>
      <c r="C3" s="599"/>
      <c r="D3" s="599"/>
      <c r="E3" s="599"/>
      <c r="F3" s="599"/>
      <c r="G3" s="599"/>
      <c r="H3" s="600"/>
      <c r="I3" s="522" t="s">
        <v>166</v>
      </c>
      <c r="J3" s="523"/>
      <c r="K3" s="594"/>
      <c r="L3" s="595"/>
    </row>
    <row r="4" spans="1:20" ht="15.75" customHeight="1">
      <c r="A4" s="579"/>
      <c r="B4" s="601"/>
      <c r="C4" s="602"/>
      <c r="D4" s="602"/>
      <c r="E4" s="602"/>
      <c r="F4" s="602"/>
      <c r="G4" s="602"/>
      <c r="H4" s="603"/>
      <c r="I4" s="524" t="s">
        <v>39</v>
      </c>
      <c r="J4" s="488"/>
      <c r="K4" s="596"/>
      <c r="L4" s="597"/>
    </row>
    <row r="5" spans="1:20" ht="20.25" customHeight="1">
      <c r="A5" s="33" t="s">
        <v>31</v>
      </c>
      <c r="B5" s="582"/>
      <c r="C5" s="583"/>
      <c r="D5" s="583"/>
      <c r="E5" s="583"/>
      <c r="F5" s="584"/>
      <c r="G5" s="607" t="s">
        <v>3</v>
      </c>
      <c r="H5" s="609"/>
      <c r="I5" s="610"/>
      <c r="J5" s="610"/>
      <c r="K5" s="610"/>
      <c r="L5" s="611"/>
      <c r="N5" s="29"/>
    </row>
    <row r="6" spans="1:20" ht="18.75" customHeight="1" thickBot="1">
      <c r="A6" s="34" t="s">
        <v>2</v>
      </c>
      <c r="B6" s="604"/>
      <c r="C6" s="605"/>
      <c r="D6" s="605"/>
      <c r="E6" s="605"/>
      <c r="F6" s="606"/>
      <c r="G6" s="608"/>
      <c r="H6" s="612"/>
      <c r="I6" s="613"/>
      <c r="J6" s="613"/>
      <c r="K6" s="613"/>
      <c r="L6" s="614"/>
      <c r="N6" s="29"/>
    </row>
    <row r="7" spans="1:20" ht="20.25" customHeight="1">
      <c r="A7" s="395" t="s">
        <v>5</v>
      </c>
      <c r="B7" s="619"/>
      <c r="C7" s="620"/>
      <c r="D7" s="620"/>
      <c r="E7" s="620"/>
      <c r="F7" s="620"/>
      <c r="G7" s="571" t="s">
        <v>21</v>
      </c>
      <c r="H7" s="562"/>
      <c r="I7" s="563"/>
      <c r="J7" s="563"/>
      <c r="K7" s="563"/>
      <c r="L7" s="564"/>
    </row>
    <row r="8" spans="1:20" ht="19.5" customHeight="1">
      <c r="A8" s="396" t="s">
        <v>6</v>
      </c>
      <c r="B8" s="472"/>
      <c r="C8" s="473"/>
      <c r="D8" s="368" t="s">
        <v>34</v>
      </c>
      <c r="E8" s="615"/>
      <c r="F8" s="616"/>
      <c r="G8" s="572"/>
      <c r="H8" s="565"/>
      <c r="I8" s="566"/>
      <c r="J8" s="566"/>
      <c r="K8" s="566"/>
      <c r="L8" s="567"/>
      <c r="N8" s="397"/>
    </row>
    <row r="9" spans="1:20" ht="24" customHeight="1">
      <c r="A9" s="398" t="s">
        <v>7</v>
      </c>
      <c r="B9" s="586"/>
      <c r="C9" s="587"/>
      <c r="D9" s="587"/>
      <c r="E9" s="587"/>
      <c r="F9" s="587"/>
      <c r="G9" s="587"/>
      <c r="H9" s="587"/>
      <c r="I9" s="587"/>
      <c r="J9" s="587"/>
      <c r="K9" s="587"/>
      <c r="L9" s="588"/>
    </row>
    <row r="10" spans="1:20" ht="19.5" customHeight="1">
      <c r="A10" s="617" t="s">
        <v>16</v>
      </c>
      <c r="B10" s="369" t="s">
        <v>97</v>
      </c>
      <c r="C10" s="576"/>
      <c r="D10" s="577"/>
      <c r="E10" s="289" t="s">
        <v>43</v>
      </c>
      <c r="F10" s="365"/>
      <c r="G10" s="289" t="s">
        <v>44</v>
      </c>
      <c r="H10" s="365"/>
      <c r="I10" s="525" t="s">
        <v>45</v>
      </c>
      <c r="J10" s="526"/>
      <c r="K10" s="376" t="s">
        <v>32</v>
      </c>
      <c r="L10" s="364"/>
    </row>
    <row r="11" spans="1:20" ht="19.5" customHeight="1">
      <c r="A11" s="578"/>
      <c r="B11" s="35" t="s">
        <v>8</v>
      </c>
      <c r="C11" s="591"/>
      <c r="D11" s="592"/>
      <c r="E11" s="592"/>
      <c r="F11" s="593"/>
      <c r="G11" s="533" t="s">
        <v>158</v>
      </c>
      <c r="H11" s="534"/>
      <c r="I11" s="682" t="s">
        <v>519</v>
      </c>
      <c r="J11" s="683"/>
      <c r="K11" s="683"/>
      <c r="L11" s="684"/>
    </row>
    <row r="12" spans="1:20" ht="25.5" customHeight="1">
      <c r="A12" s="578"/>
      <c r="B12" s="589" t="s">
        <v>102</v>
      </c>
      <c r="C12" s="362" t="s">
        <v>82</v>
      </c>
      <c r="D12" s="290"/>
      <c r="E12" s="361" t="s">
        <v>77</v>
      </c>
      <c r="F12" s="291"/>
      <c r="G12" s="691" t="s">
        <v>12</v>
      </c>
      <c r="H12" s="692"/>
      <c r="I12" s="362" t="s">
        <v>129</v>
      </c>
      <c r="J12" s="290"/>
      <c r="K12" s="360" t="s">
        <v>77</v>
      </c>
      <c r="L12" s="367"/>
    </row>
    <row r="13" spans="1:20" ht="15.75" customHeight="1">
      <c r="A13" s="578"/>
      <c r="B13" s="590"/>
      <c r="C13" s="656" t="s">
        <v>156</v>
      </c>
      <c r="D13" s="657"/>
      <c r="E13" s="658" t="s">
        <v>518</v>
      </c>
      <c r="F13" s="659"/>
      <c r="G13" s="522"/>
      <c r="H13" s="523"/>
      <c r="I13" s="656" t="s">
        <v>156</v>
      </c>
      <c r="J13" s="657"/>
      <c r="K13" s="658" t="s">
        <v>518</v>
      </c>
      <c r="L13" s="659"/>
    </row>
    <row r="14" spans="1:20" ht="19.5" customHeight="1">
      <c r="A14" s="578"/>
      <c r="B14" s="370" t="s">
        <v>13</v>
      </c>
      <c r="C14" s="677"/>
      <c r="D14" s="678"/>
      <c r="E14" s="488" t="s">
        <v>57</v>
      </c>
      <c r="F14" s="489"/>
      <c r="G14" s="524" t="s">
        <v>100</v>
      </c>
      <c r="H14" s="581"/>
      <c r="I14" s="704"/>
      <c r="J14" s="705"/>
      <c r="K14" s="698" t="s">
        <v>22</v>
      </c>
      <c r="L14" s="699"/>
    </row>
    <row r="15" spans="1:20" ht="19.5" customHeight="1">
      <c r="A15" s="578"/>
      <c r="B15" s="370" t="s">
        <v>101</v>
      </c>
      <c r="C15" s="677"/>
      <c r="D15" s="707"/>
      <c r="E15" s="488" t="s">
        <v>58</v>
      </c>
      <c r="F15" s="580"/>
      <c r="G15" s="533" t="s">
        <v>99</v>
      </c>
      <c r="H15" s="534"/>
      <c r="I15" s="534"/>
      <c r="J15" s="535"/>
      <c r="K15" s="363"/>
      <c r="L15" s="292" t="s">
        <v>98</v>
      </c>
      <c r="N15" s="36" t="s">
        <v>455</v>
      </c>
    </row>
    <row r="16" spans="1:20" ht="29.45" customHeight="1" thickBot="1">
      <c r="A16" s="618"/>
      <c r="B16" s="550" t="s">
        <v>103</v>
      </c>
      <c r="C16" s="551"/>
      <c r="D16" s="551"/>
      <c r="E16" s="551"/>
      <c r="F16" s="552"/>
      <c r="G16" s="679" t="s">
        <v>449</v>
      </c>
      <c r="H16" s="680"/>
      <c r="I16" s="680"/>
      <c r="J16" s="680"/>
      <c r="K16" s="680"/>
      <c r="L16" s="681"/>
      <c r="N16" s="470" t="s">
        <v>449</v>
      </c>
      <c r="O16" s="470" t="s">
        <v>139</v>
      </c>
      <c r="P16" s="470" t="s">
        <v>148</v>
      </c>
      <c r="Q16" s="471" t="s">
        <v>140</v>
      </c>
      <c r="R16" s="36"/>
      <c r="S16" s="36"/>
      <c r="T16" s="36"/>
    </row>
    <row r="17" spans="1:18" ht="3.75" customHeight="1" thickBot="1">
      <c r="A17" s="706"/>
      <c r="B17" s="706"/>
      <c r="C17" s="706"/>
      <c r="D17" s="706"/>
      <c r="E17" s="706"/>
      <c r="F17" s="706"/>
      <c r="G17" s="706"/>
      <c r="H17" s="706"/>
      <c r="I17" s="706"/>
      <c r="J17" s="706"/>
      <c r="K17" s="706"/>
      <c r="L17" s="706"/>
    </row>
    <row r="18" spans="1:18" ht="21" customHeight="1">
      <c r="A18" s="478" t="s">
        <v>178</v>
      </c>
      <c r="B18" s="257" t="s">
        <v>458</v>
      </c>
      <c r="C18" s="372"/>
      <c r="D18" s="372"/>
      <c r="E18" s="256"/>
      <c r="F18" s="256"/>
      <c r="G18" s="256"/>
      <c r="H18" s="293"/>
      <c r="I18" s="256"/>
      <c r="J18" s="256"/>
      <c r="K18" s="256"/>
      <c r="L18" s="277"/>
    </row>
    <row r="19" spans="1:18" ht="11.25" customHeight="1">
      <c r="A19" s="479"/>
      <c r="B19" s="258"/>
      <c r="C19" s="671" t="s">
        <v>132</v>
      </c>
      <c r="D19" s="672"/>
      <c r="E19" s="505"/>
      <c r="F19" s="506"/>
      <c r="G19" s="503" t="s">
        <v>180</v>
      </c>
      <c r="H19" s="557" t="str">
        <f>IF('1.定格エネルギー消費量'!H67&lt;-10,"",IF('1.定格エネルギー消費量'!H67&gt;10,"",'1.定格エネルギー消費量'!H62))</f>
        <v/>
      </c>
      <c r="I19" s="558" t="s">
        <v>111</v>
      </c>
      <c r="J19" s="558"/>
      <c r="K19" s="696" t="str">
        <f>IF(AND(H19&lt;&gt;"",H19&lt;&gt;"-"),"ガス消費量の許容差","")</f>
        <v/>
      </c>
      <c r="L19" s="697"/>
      <c r="N19" s="36"/>
      <c r="P19" s="13"/>
      <c r="Q19" s="36"/>
      <c r="R19" s="13"/>
    </row>
    <row r="20" spans="1:18" ht="11.25" customHeight="1">
      <c r="A20" s="479"/>
      <c r="B20" s="258"/>
      <c r="C20" s="673"/>
      <c r="D20" s="674"/>
      <c r="E20" s="507"/>
      <c r="F20" s="508"/>
      <c r="G20" s="504"/>
      <c r="H20" s="514"/>
      <c r="I20" s="559"/>
      <c r="J20" s="559"/>
      <c r="K20" s="230" t="str">
        <f>IF(AND(H19&lt;&gt;"",H19&lt;&gt;"-"),+'1.定格エネルギー消費量'!E68,"")</f>
        <v/>
      </c>
      <c r="L20" s="231" t="str">
        <f>IF(AND(H19&lt;&gt;"",H19&lt;&gt;"-"),+'1.定格エネルギー消費量'!G68,"")</f>
        <v/>
      </c>
      <c r="N20" s="36"/>
      <c r="O20" s="13"/>
      <c r="P20" s="13"/>
      <c r="Q20" s="36"/>
      <c r="R20" s="13"/>
    </row>
    <row r="21" spans="1:18" ht="11.25" customHeight="1">
      <c r="A21" s="479"/>
      <c r="B21" s="258"/>
      <c r="C21" s="676" t="s">
        <v>133</v>
      </c>
      <c r="D21" s="509"/>
      <c r="E21" s="509"/>
      <c r="F21" s="510"/>
      <c r="G21" s="694" t="s">
        <v>181</v>
      </c>
      <c r="H21" s="557" t="str">
        <f>IF(AND('1.定格エネルギー消費量'!H117&lt;&gt;"",'1.定格エネルギー消費量'!H90="",'1.定格エネルギー消費量'!H98="",'1.定格エネルギー消費量'!H117&lt;='1.定格エネルギー消費量'!E118,'1.定格エネルギー消費量'!H117&gt;='1.定格エネルギー消費量'!G118,'1.定格エネルギー消費量'!H114&lt;&gt;""),'1.定格エネルギー消費量'!H114,IF(OR('1.定格エネルギー消費量'!H90&lt;&gt;"",'1.定格エネルギー消費量'!H98&lt;&gt;""),"- ",""))</f>
        <v/>
      </c>
      <c r="I21" s="558" t="s">
        <v>111</v>
      </c>
      <c r="J21" s="558"/>
      <c r="K21" s="703" t="str">
        <f>IF(AND(H21&lt;&gt;"",H21&lt;&gt;"-"),"消費電力の許容差","")</f>
        <v/>
      </c>
      <c r="L21" s="697"/>
      <c r="N21" s="36"/>
      <c r="P21" s="13"/>
      <c r="Q21" s="36"/>
      <c r="R21" s="13"/>
    </row>
    <row r="22" spans="1:18" ht="11.25" customHeight="1">
      <c r="A22" s="479"/>
      <c r="B22" s="258"/>
      <c r="C22" s="676"/>
      <c r="D22" s="509"/>
      <c r="E22" s="509"/>
      <c r="F22" s="510"/>
      <c r="G22" s="695"/>
      <c r="H22" s="513"/>
      <c r="I22" s="702"/>
      <c r="J22" s="702"/>
      <c r="K22" s="59" t="str">
        <f>IF(AND(H21&lt;&gt;"",H21&lt;&gt;"-"),+'1.定格エネルギー消費量'!E118,"")</f>
        <v/>
      </c>
      <c r="L22" s="54" t="str">
        <f>IF(AND(H21&lt;&gt;"",H21&lt;&gt;"-"),+'1.定格エネルギー消費量'!G118,"")</f>
        <v/>
      </c>
      <c r="N22" s="36"/>
      <c r="O22" s="13"/>
      <c r="P22" s="13"/>
      <c r="Q22" s="36"/>
      <c r="R22" s="13"/>
    </row>
    <row r="23" spans="1:18" ht="9" customHeight="1">
      <c r="A23" s="479"/>
      <c r="B23" s="258"/>
      <c r="C23" s="258"/>
      <c r="D23" s="259"/>
      <c r="E23" s="510"/>
      <c r="F23" s="527" t="s">
        <v>130</v>
      </c>
      <c r="G23" s="528"/>
      <c r="H23" s="700" t="str">
        <f>IF(AND('1.定格エネルギー消費量'!H90&lt;='1.定格エネルギー消費量'!E91,'1.定格エネルギー消費量'!H90&gt;='1.定格エネルギー消費量'!G91),'1.定格エネルギー消費量'!H86,IF(AND(H21&lt;&gt;"",H21&lt;&gt;"-"),"-",""))</f>
        <v/>
      </c>
      <c r="I23" s="515" t="str">
        <f>IF(AND(H23&lt;&gt;"",H23&lt;&gt;"-"),"(kW）","")</f>
        <v/>
      </c>
      <c r="J23" s="516"/>
      <c r="K23" s="545" t="str">
        <f>IF(AND(H23&lt;&gt;"",H23&lt;&gt;"-"),"消費電力の許容差","")</f>
        <v/>
      </c>
      <c r="L23" s="546"/>
      <c r="N23" s="37"/>
      <c r="O23" s="17"/>
      <c r="P23" s="17"/>
      <c r="Q23" s="37"/>
    </row>
    <row r="24" spans="1:18" ht="9" customHeight="1">
      <c r="A24" s="479"/>
      <c r="B24" s="258"/>
      <c r="C24" s="258"/>
      <c r="D24" s="259"/>
      <c r="E24" s="510"/>
      <c r="F24" s="676"/>
      <c r="G24" s="510"/>
      <c r="H24" s="701"/>
      <c r="I24" s="497"/>
      <c r="J24" s="498"/>
      <c r="K24" s="55" t="str">
        <f>IF(AND(H23&lt;&gt;"",H23&lt;&gt;"-"),'1.定格エネルギー消費量'!E91,"")</f>
        <v/>
      </c>
      <c r="L24" s="56" t="str">
        <f>IF(AND(H23&lt;&gt;"",H23&lt;&gt;"-"),'1.定格エネルギー消費量'!G91,"")</f>
        <v/>
      </c>
      <c r="N24" s="37"/>
      <c r="O24" s="17"/>
      <c r="P24" s="17"/>
      <c r="Q24" s="37"/>
    </row>
    <row r="25" spans="1:18" ht="9" customHeight="1">
      <c r="A25" s="479"/>
      <c r="B25" s="258"/>
      <c r="C25" s="258"/>
      <c r="D25" s="259"/>
      <c r="E25" s="510"/>
      <c r="F25" s="529"/>
      <c r="G25" s="530"/>
      <c r="H25" s="557"/>
      <c r="I25" s="499"/>
      <c r="J25" s="500"/>
      <c r="K25" s="685" t="str">
        <f>IF(AND(H23&lt;&gt;"",H23&lt;&gt;"-"),'1.定格エネルギー消費量'!H88&amp;"Hz時","")</f>
        <v/>
      </c>
      <c r="L25" s="686"/>
      <c r="N25" s="37"/>
      <c r="O25" s="17"/>
      <c r="P25" s="17"/>
      <c r="Q25" s="37"/>
    </row>
    <row r="26" spans="1:18" ht="12.75" customHeight="1">
      <c r="A26" s="479"/>
      <c r="B26" s="258"/>
      <c r="C26" s="258"/>
      <c r="D26" s="259"/>
      <c r="E26" s="510"/>
      <c r="F26" s="527" t="s">
        <v>131</v>
      </c>
      <c r="G26" s="528"/>
      <c r="H26" s="700" t="str">
        <f>IF(AND('1.定格エネルギー消費量'!H98&lt;='1.定格エネルギー消費量'!E99,'1.定格エネルギー消費量'!H98&gt;='1.定格エネルギー消費量'!G99),'1.定格エネルギー消費量'!H96,IF(AND(H21&lt;&gt;"",H21&lt;&gt;"-"),"-",""))</f>
        <v/>
      </c>
      <c r="I26" s="515" t="str">
        <f>IF(AND(H26&lt;&gt;"",H26&lt;&gt;"-"),"(kW）","")</f>
        <v/>
      </c>
      <c r="J26" s="516"/>
      <c r="K26" s="545" t="str">
        <f>IF(AND(H26&lt;&gt;"",H26&lt;&gt;"-"),"消費電力の許容差","")</f>
        <v/>
      </c>
      <c r="L26" s="546"/>
      <c r="N26" s="37"/>
      <c r="O26" s="17"/>
      <c r="P26" s="17"/>
      <c r="Q26" s="37"/>
    </row>
    <row r="27" spans="1:18" ht="12.75" customHeight="1">
      <c r="A27" s="479"/>
      <c r="B27" s="260"/>
      <c r="C27" s="260"/>
      <c r="D27" s="261"/>
      <c r="E27" s="530"/>
      <c r="F27" s="529"/>
      <c r="G27" s="530"/>
      <c r="H27" s="557"/>
      <c r="I27" s="499"/>
      <c r="J27" s="500"/>
      <c r="K27" s="57" t="str">
        <f>IF(AND(H26&lt;&gt;"",H26&lt;&gt;"-"),'1.定格エネルギー消費量'!E99,"")</f>
        <v/>
      </c>
      <c r="L27" s="58" t="str">
        <f>IF(AND(H26&lt;&gt;"",H26&lt;&gt;"-"),'1.定格エネルギー消費量'!G99,"")</f>
        <v/>
      </c>
      <c r="N27" s="37"/>
      <c r="O27" s="17"/>
      <c r="P27" s="17"/>
      <c r="Q27" s="37"/>
    </row>
    <row r="28" spans="1:18" ht="24" customHeight="1">
      <c r="A28" s="479"/>
      <c r="B28" s="668" t="s">
        <v>112</v>
      </c>
      <c r="C28" s="669"/>
      <c r="D28" s="669"/>
      <c r="E28" s="669"/>
      <c r="F28" s="670"/>
      <c r="G28" s="269" t="s">
        <v>93</v>
      </c>
      <c r="H28" s="356"/>
      <c r="I28" s="270"/>
      <c r="J28" s="270"/>
      <c r="K28" s="270"/>
      <c r="L28" s="271"/>
      <c r="N28" s="37"/>
      <c r="O28" s="17"/>
      <c r="P28" s="17"/>
      <c r="Q28" s="37"/>
    </row>
    <row r="29" spans="1:18" ht="11.25" customHeight="1">
      <c r="A29" s="479"/>
      <c r="B29" s="641" t="s">
        <v>113</v>
      </c>
      <c r="C29" s="642"/>
      <c r="D29" s="642"/>
      <c r="E29" s="642"/>
      <c r="F29" s="643"/>
      <c r="G29" s="476" t="s">
        <v>182</v>
      </c>
      <c r="H29" s="660" t="b">
        <f>IF(表紙!$G$16="選択してください","",IF(表紙!$G$16="A.給湯(標準温度:60℃)を接続し、立上り時の給湯が洗浄タンクに直接入る場合",IF('3.立上り性能A'!H41&lt;&gt;"",'3.立上り性能A'!H41,""),IF(表紙!$G$16="B.給湯(標準温度:60℃)を接続し、立上り時の給湯が仕上げすすぎﾀﾝｸに入る場合",IF('3.立上り性能B'!G42&lt;&gt;"",'3.立上り性能B'!G42,""),IF(表紙!$G$16="C.給水(標準温度:15℃)を接続する場合",IF('3.立上り性能C'!G42&lt;&gt;"",'3.立上り性能C'!G42,"")))))</f>
        <v>0</v>
      </c>
      <c r="I29" s="497" t="s">
        <v>9</v>
      </c>
      <c r="J29" s="498"/>
      <c r="K29" s="651"/>
      <c r="L29" s="652"/>
      <c r="N29" s="37"/>
      <c r="O29" s="13"/>
      <c r="P29" s="13"/>
      <c r="Q29" s="37"/>
    </row>
    <row r="30" spans="1:18" ht="11.25" customHeight="1">
      <c r="A30" s="479"/>
      <c r="B30" s="644"/>
      <c r="C30" s="642"/>
      <c r="D30" s="642"/>
      <c r="E30" s="642"/>
      <c r="F30" s="643"/>
      <c r="G30" s="477"/>
      <c r="H30" s="661"/>
      <c r="I30" s="499"/>
      <c r="J30" s="500"/>
      <c r="K30" s="653"/>
      <c r="L30" s="654"/>
      <c r="N30" s="37"/>
      <c r="O30" s="13"/>
      <c r="P30" s="13"/>
      <c r="Q30" s="37"/>
    </row>
    <row r="31" spans="1:18" ht="11.25" customHeight="1">
      <c r="A31" s="479"/>
      <c r="B31" s="623" t="s">
        <v>114</v>
      </c>
      <c r="C31" s="624"/>
      <c r="D31" s="624"/>
      <c r="E31" s="624"/>
      <c r="F31" s="625"/>
      <c r="G31" s="693" t="s">
        <v>183</v>
      </c>
      <c r="H31" s="549" t="str">
        <f>'4.処理能力'!H61</f>
        <v/>
      </c>
      <c r="I31" s="515" t="s">
        <v>14</v>
      </c>
      <c r="J31" s="516"/>
      <c r="K31" s="490"/>
      <c r="L31" s="491"/>
    </row>
    <row r="32" spans="1:18" ht="11.25" customHeight="1">
      <c r="A32" s="479"/>
      <c r="B32" s="626"/>
      <c r="C32" s="627"/>
      <c r="D32" s="627"/>
      <c r="E32" s="627"/>
      <c r="F32" s="628"/>
      <c r="G32" s="477"/>
      <c r="H32" s="549"/>
      <c r="I32" s="499"/>
      <c r="J32" s="500"/>
      <c r="K32" s="492"/>
      <c r="L32" s="491"/>
    </row>
    <row r="33" spans="1:14" ht="22.5" customHeight="1">
      <c r="A33" s="479"/>
      <c r="B33" s="264" t="s">
        <v>459</v>
      </c>
      <c r="C33" s="265"/>
      <c r="D33" s="265"/>
      <c r="E33" s="265"/>
      <c r="F33" s="265"/>
      <c r="G33" s="262"/>
      <c r="H33" s="357"/>
      <c r="I33" s="262"/>
      <c r="J33" s="262"/>
      <c r="K33" s="262"/>
      <c r="L33" s="263"/>
    </row>
    <row r="34" spans="1:14" ht="11.25" customHeight="1">
      <c r="A34" s="479"/>
      <c r="B34" s="662"/>
      <c r="C34" s="536" t="s">
        <v>10</v>
      </c>
      <c r="D34" s="537"/>
      <c r="E34" s="537"/>
      <c r="F34" s="555" t="s">
        <v>132</v>
      </c>
      <c r="G34" s="501" t="s">
        <v>184</v>
      </c>
      <c r="H34" s="513" t="str">
        <f>'5.エネルギー消費量'!H24</f>
        <v/>
      </c>
      <c r="I34" s="515" t="s">
        <v>95</v>
      </c>
      <c r="J34" s="516"/>
      <c r="K34" s="492"/>
      <c r="L34" s="496"/>
    </row>
    <row r="35" spans="1:14" ht="11.25" customHeight="1">
      <c r="A35" s="479"/>
      <c r="B35" s="662"/>
      <c r="C35" s="539"/>
      <c r="D35" s="540"/>
      <c r="E35" s="540"/>
      <c r="F35" s="556"/>
      <c r="G35" s="502"/>
      <c r="H35" s="514"/>
      <c r="I35" s="517"/>
      <c r="J35" s="518"/>
      <c r="K35" s="519"/>
      <c r="L35" s="520"/>
      <c r="N35" s="38"/>
    </row>
    <row r="36" spans="1:14" ht="11.25" customHeight="1">
      <c r="A36" s="479"/>
      <c r="B36" s="662"/>
      <c r="C36" s="539"/>
      <c r="D36" s="540"/>
      <c r="E36" s="540"/>
      <c r="F36" s="629" t="s">
        <v>133</v>
      </c>
      <c r="G36" s="476" t="s">
        <v>185</v>
      </c>
      <c r="H36" s="557" t="str">
        <f>'5.エネルギー消費量'!H44</f>
        <v/>
      </c>
      <c r="I36" s="497" t="s">
        <v>95</v>
      </c>
      <c r="J36" s="498"/>
      <c r="K36" s="493"/>
      <c r="L36" s="494"/>
      <c r="N36" s="38"/>
    </row>
    <row r="37" spans="1:14" ht="11.25" customHeight="1">
      <c r="A37" s="479"/>
      <c r="B37" s="662"/>
      <c r="C37" s="621"/>
      <c r="D37" s="622"/>
      <c r="E37" s="622"/>
      <c r="F37" s="555"/>
      <c r="G37" s="477"/>
      <c r="H37" s="513"/>
      <c r="I37" s="499"/>
      <c r="J37" s="500"/>
      <c r="K37" s="495"/>
      <c r="L37" s="496"/>
      <c r="N37" s="38"/>
    </row>
    <row r="38" spans="1:14" ht="11.25" customHeight="1">
      <c r="A38" s="479"/>
      <c r="B38" s="662"/>
      <c r="C38" s="536" t="s">
        <v>108</v>
      </c>
      <c r="D38" s="537"/>
      <c r="E38" s="537"/>
      <c r="F38" s="555" t="s">
        <v>132</v>
      </c>
      <c r="G38" s="501" t="s">
        <v>512</v>
      </c>
      <c r="H38" s="513" t="str">
        <f>'5.エネルギー消費量'!H90</f>
        <v/>
      </c>
      <c r="I38" s="515" t="s">
        <v>95</v>
      </c>
      <c r="J38" s="516"/>
      <c r="K38" s="492"/>
      <c r="L38" s="496"/>
      <c r="N38" s="38"/>
    </row>
    <row r="39" spans="1:14" ht="11.25" customHeight="1">
      <c r="A39" s="479"/>
      <c r="B39" s="662"/>
      <c r="C39" s="539"/>
      <c r="D39" s="540"/>
      <c r="E39" s="540"/>
      <c r="F39" s="556"/>
      <c r="G39" s="502"/>
      <c r="H39" s="514"/>
      <c r="I39" s="517"/>
      <c r="J39" s="518"/>
      <c r="K39" s="519"/>
      <c r="L39" s="520"/>
      <c r="N39" s="38"/>
    </row>
    <row r="40" spans="1:14" ht="11.25" customHeight="1">
      <c r="A40" s="479"/>
      <c r="B40" s="662"/>
      <c r="C40" s="539"/>
      <c r="D40" s="540"/>
      <c r="E40" s="540"/>
      <c r="F40" s="629" t="s">
        <v>133</v>
      </c>
      <c r="G40" s="476" t="s">
        <v>186</v>
      </c>
      <c r="H40" s="557" t="str">
        <f>'5.エネルギー消費量'!H114</f>
        <v/>
      </c>
      <c r="I40" s="497" t="s">
        <v>95</v>
      </c>
      <c r="J40" s="498"/>
      <c r="K40" s="493"/>
      <c r="L40" s="494"/>
      <c r="N40" s="38"/>
    </row>
    <row r="41" spans="1:14" ht="11.25" customHeight="1">
      <c r="A41" s="479"/>
      <c r="B41" s="662"/>
      <c r="C41" s="621"/>
      <c r="D41" s="622"/>
      <c r="E41" s="622"/>
      <c r="F41" s="555"/>
      <c r="G41" s="477"/>
      <c r="H41" s="513"/>
      <c r="I41" s="499"/>
      <c r="J41" s="500"/>
      <c r="K41" s="495"/>
      <c r="L41" s="496"/>
      <c r="N41" s="38"/>
    </row>
    <row r="42" spans="1:14" ht="11.25" customHeight="1">
      <c r="A42" s="479"/>
      <c r="B42" s="662"/>
      <c r="C42" s="536" t="s">
        <v>40</v>
      </c>
      <c r="D42" s="537"/>
      <c r="E42" s="537"/>
      <c r="F42" s="555" t="s">
        <v>132</v>
      </c>
      <c r="G42" s="501" t="s">
        <v>187</v>
      </c>
      <c r="H42" s="475" t="str">
        <f>'5.エネルギー消費量'!H129</f>
        <v/>
      </c>
      <c r="I42" s="515" t="s">
        <v>11</v>
      </c>
      <c r="J42" s="516"/>
      <c r="K42" s="687" t="s">
        <v>89</v>
      </c>
      <c r="L42" s="688"/>
    </row>
    <row r="43" spans="1:14" ht="11.25" customHeight="1">
      <c r="A43" s="479"/>
      <c r="B43" s="662"/>
      <c r="C43" s="539"/>
      <c r="D43" s="540"/>
      <c r="E43" s="540"/>
      <c r="F43" s="556"/>
      <c r="G43" s="502"/>
      <c r="H43" s="521"/>
      <c r="I43" s="517"/>
      <c r="J43" s="518"/>
      <c r="K43" s="689"/>
      <c r="L43" s="690"/>
    </row>
    <row r="44" spans="1:14" ht="11.25" customHeight="1">
      <c r="A44" s="479"/>
      <c r="B44" s="662"/>
      <c r="C44" s="539"/>
      <c r="D44" s="540"/>
      <c r="E44" s="540"/>
      <c r="F44" s="629" t="s">
        <v>133</v>
      </c>
      <c r="G44" s="476" t="s">
        <v>188</v>
      </c>
      <c r="H44" s="474" t="str">
        <f>'5.エネルギー消費量'!H144</f>
        <v/>
      </c>
      <c r="I44" s="497" t="s">
        <v>11</v>
      </c>
      <c r="J44" s="498"/>
      <c r="K44" s="647" t="s">
        <v>89</v>
      </c>
      <c r="L44" s="648"/>
    </row>
    <row r="45" spans="1:14" ht="11.25" customHeight="1">
      <c r="A45" s="479"/>
      <c r="B45" s="662"/>
      <c r="C45" s="621"/>
      <c r="D45" s="622"/>
      <c r="E45" s="622"/>
      <c r="F45" s="555"/>
      <c r="G45" s="477"/>
      <c r="H45" s="475"/>
      <c r="I45" s="499"/>
      <c r="J45" s="500"/>
      <c r="K45" s="649"/>
      <c r="L45" s="650"/>
    </row>
    <row r="46" spans="1:14" ht="11.25" customHeight="1">
      <c r="A46" s="479"/>
      <c r="B46" s="662"/>
      <c r="C46" s="536" t="s">
        <v>15</v>
      </c>
      <c r="D46" s="537"/>
      <c r="E46" s="537"/>
      <c r="F46" s="555" t="s">
        <v>132</v>
      </c>
      <c r="G46" s="501" t="s">
        <v>189</v>
      </c>
      <c r="H46" s="475" t="str">
        <f>'5.エネルギー消費量'!H179</f>
        <v/>
      </c>
      <c r="I46" s="515" t="s">
        <v>11</v>
      </c>
      <c r="J46" s="516"/>
      <c r="K46" s="495"/>
      <c r="L46" s="496"/>
    </row>
    <row r="47" spans="1:14" ht="11.25" customHeight="1">
      <c r="A47" s="479"/>
      <c r="B47" s="662"/>
      <c r="C47" s="539"/>
      <c r="D47" s="540"/>
      <c r="E47" s="540"/>
      <c r="F47" s="556"/>
      <c r="G47" s="502"/>
      <c r="H47" s="521"/>
      <c r="I47" s="517"/>
      <c r="J47" s="518"/>
      <c r="K47" s="519"/>
      <c r="L47" s="520"/>
    </row>
    <row r="48" spans="1:14" ht="11.25" customHeight="1">
      <c r="A48" s="479"/>
      <c r="B48" s="662"/>
      <c r="C48" s="539"/>
      <c r="D48" s="540"/>
      <c r="E48" s="540"/>
      <c r="F48" s="629" t="s">
        <v>133</v>
      </c>
      <c r="G48" s="476" t="s">
        <v>190</v>
      </c>
      <c r="H48" s="474" t="str">
        <f>'5.エネルギー消費量'!H191</f>
        <v/>
      </c>
      <c r="I48" s="497" t="s">
        <v>11</v>
      </c>
      <c r="J48" s="498"/>
      <c r="K48" s="640"/>
      <c r="L48" s="494"/>
    </row>
    <row r="49" spans="1:14" ht="11.25" customHeight="1">
      <c r="A49" s="479"/>
      <c r="B49" s="662"/>
      <c r="C49" s="621"/>
      <c r="D49" s="622"/>
      <c r="E49" s="622"/>
      <c r="F49" s="555"/>
      <c r="G49" s="477"/>
      <c r="H49" s="475"/>
      <c r="I49" s="499"/>
      <c r="J49" s="500"/>
      <c r="K49" s="495"/>
      <c r="L49" s="496"/>
      <c r="N49" s="12" t="s">
        <v>455</v>
      </c>
    </row>
    <row r="50" spans="1:14" ht="9" customHeight="1">
      <c r="A50" s="479"/>
      <c r="B50" s="662"/>
      <c r="C50" s="536" t="s">
        <v>342</v>
      </c>
      <c r="D50" s="537"/>
      <c r="E50" s="537"/>
      <c r="F50" s="555" t="s">
        <v>134</v>
      </c>
      <c r="G50" s="637" t="s">
        <v>191</v>
      </c>
      <c r="H50" s="568" t="str">
        <f>'5.エネルギー消費量'!H216</f>
        <v/>
      </c>
      <c r="I50" s="515" t="s">
        <v>4</v>
      </c>
      <c r="J50" s="516"/>
      <c r="K50" s="645" t="str">
        <f>"処理量 "&amp;TEXT(+'5.エネルギー消費量'!H230,"0")&amp;"ラック/日"</f>
        <v>処理量 100ラック/日</v>
      </c>
      <c r="L50" s="646"/>
      <c r="N50" s="253">
        <f>+'5.エネルギー消費量'!H230</f>
        <v>100</v>
      </c>
    </row>
    <row r="51" spans="1:14" ht="9" customHeight="1">
      <c r="A51" s="479"/>
      <c r="B51" s="662"/>
      <c r="C51" s="539"/>
      <c r="D51" s="540"/>
      <c r="E51" s="540"/>
      <c r="F51" s="555"/>
      <c r="G51" s="637"/>
      <c r="H51" s="568"/>
      <c r="I51" s="497"/>
      <c r="J51" s="498"/>
      <c r="K51" s="486" t="str">
        <f>"洗浄水入替え回数 "&amp;TEXT(+'5.エネルギー消費量'!H232,"0")&amp;"回/日"</f>
        <v>洗浄水入替え回数 1回/日</v>
      </c>
      <c r="L51" s="487"/>
      <c r="N51" s="254">
        <f>+'5.エネルギー消費量'!H232</f>
        <v>1</v>
      </c>
    </row>
    <row r="52" spans="1:14" ht="9" customHeight="1">
      <c r="A52" s="479"/>
      <c r="B52" s="662"/>
      <c r="C52" s="539"/>
      <c r="D52" s="540"/>
      <c r="E52" s="540"/>
      <c r="F52" s="555"/>
      <c r="G52" s="637"/>
      <c r="H52" s="568"/>
      <c r="I52" s="497"/>
      <c r="J52" s="498"/>
      <c r="K52" s="486" t="str">
        <f>"稼働時間"&amp;TEXT(+'5.エネルギー消費量'!H229,"0.0")&amp;"h/日"</f>
        <v>稼働時間10.0h/日</v>
      </c>
      <c r="L52" s="487"/>
      <c r="N52" s="254">
        <f>+'5.エネルギー消費量'!H229</f>
        <v>10</v>
      </c>
    </row>
    <row r="53" spans="1:14" ht="9" customHeight="1">
      <c r="A53" s="479"/>
      <c r="B53" s="662"/>
      <c r="C53" s="539"/>
      <c r="D53" s="540"/>
      <c r="E53" s="540"/>
      <c r="F53" s="556"/>
      <c r="G53" s="675"/>
      <c r="H53" s="569"/>
      <c r="I53" s="517"/>
      <c r="J53" s="518"/>
      <c r="K53" s="511" t="str">
        <f>"立上り "&amp;TEXT(+'5.エネルギー消費量'!H231,"0")&amp;"回/日"</f>
        <v>立上り 1回/日</v>
      </c>
      <c r="L53" s="512"/>
      <c r="N53" s="254">
        <f>+'5.エネルギー消費量'!H231</f>
        <v>1</v>
      </c>
    </row>
    <row r="54" spans="1:14" ht="9" customHeight="1">
      <c r="A54" s="479"/>
      <c r="B54" s="662"/>
      <c r="C54" s="539"/>
      <c r="D54" s="540"/>
      <c r="E54" s="540"/>
      <c r="F54" s="629" t="s">
        <v>133</v>
      </c>
      <c r="G54" s="664" t="s">
        <v>192</v>
      </c>
      <c r="H54" s="655" t="str">
        <f>'5.エネルギー消費量'!H235</f>
        <v/>
      </c>
      <c r="I54" s="497" t="s">
        <v>4</v>
      </c>
      <c r="J54" s="498"/>
      <c r="K54" s="486" t="str">
        <f>"処理量 "&amp;TEXT(+'5.エネルギー消費量'!H230,"0")&amp;"ラック/日"</f>
        <v>処理量 100ラック/日</v>
      </c>
      <c r="L54" s="487"/>
      <c r="N54" s="255"/>
    </row>
    <row r="55" spans="1:14" ht="9" customHeight="1">
      <c r="A55" s="479"/>
      <c r="B55" s="662"/>
      <c r="C55" s="539"/>
      <c r="D55" s="540"/>
      <c r="E55" s="540"/>
      <c r="F55" s="555"/>
      <c r="G55" s="637"/>
      <c r="H55" s="568"/>
      <c r="I55" s="497"/>
      <c r="J55" s="498"/>
      <c r="K55" s="486" t="str">
        <f>"洗浄水入替え回数 "&amp;TEXT(+'5.エネルギー消費量'!H232,"0")&amp;"回/日"</f>
        <v>洗浄水入替え回数 1回/日</v>
      </c>
      <c r="L55" s="487"/>
    </row>
    <row r="56" spans="1:14" ht="9" customHeight="1">
      <c r="A56" s="479"/>
      <c r="B56" s="662"/>
      <c r="C56" s="539"/>
      <c r="D56" s="540"/>
      <c r="E56" s="540"/>
      <c r="F56" s="555"/>
      <c r="G56" s="637"/>
      <c r="H56" s="568"/>
      <c r="I56" s="497"/>
      <c r="J56" s="498"/>
      <c r="K56" s="486" t="str">
        <f>"稼働時間"&amp;TEXT(+'5.エネルギー消費量'!H229,"0.0")&amp;"h/日"</f>
        <v>稼働時間10.0h/日</v>
      </c>
      <c r="L56" s="487"/>
    </row>
    <row r="57" spans="1:14" ht="9" customHeight="1">
      <c r="A57" s="480"/>
      <c r="B57" s="663"/>
      <c r="C57" s="621"/>
      <c r="D57" s="622"/>
      <c r="E57" s="622"/>
      <c r="F57" s="555"/>
      <c r="G57" s="665"/>
      <c r="H57" s="568"/>
      <c r="I57" s="499"/>
      <c r="J57" s="500"/>
      <c r="K57" s="553" t="str">
        <f>"立上り "&amp;TEXT(+'5.エネルギー消費量'!H231,"0")&amp;"回/日"</f>
        <v>立上り 1回/日</v>
      </c>
      <c r="L57" s="554"/>
    </row>
    <row r="58" spans="1:14" ht="25.5" customHeight="1">
      <c r="A58" s="481" t="s">
        <v>491</v>
      </c>
      <c r="B58" s="561" t="s">
        <v>463</v>
      </c>
      <c r="C58" s="560" t="s">
        <v>80</v>
      </c>
      <c r="D58" s="560"/>
      <c r="E58" s="561"/>
      <c r="F58" s="561"/>
      <c r="G58" s="373" t="s">
        <v>193</v>
      </c>
      <c r="H58" s="371" t="str">
        <f>'6.給水量または給湯量'!H8</f>
        <v/>
      </c>
      <c r="I58" s="515" t="s">
        <v>59</v>
      </c>
      <c r="J58" s="516"/>
      <c r="K58" s="492"/>
      <c r="L58" s="496"/>
    </row>
    <row r="59" spans="1:14" ht="25.5" customHeight="1">
      <c r="A59" s="479"/>
      <c r="B59" s="561"/>
      <c r="C59" s="560" t="s">
        <v>81</v>
      </c>
      <c r="D59" s="560"/>
      <c r="E59" s="561"/>
      <c r="F59" s="561"/>
      <c r="G59" s="373" t="s">
        <v>194</v>
      </c>
      <c r="H59" s="371" t="str">
        <f>'6.給水量または給湯量'!H12</f>
        <v/>
      </c>
      <c r="I59" s="515" t="s">
        <v>60</v>
      </c>
      <c r="J59" s="516"/>
      <c r="K59" s="547"/>
      <c r="L59" s="548"/>
    </row>
    <row r="60" spans="1:14" ht="25.5" customHeight="1">
      <c r="A60" s="479"/>
      <c r="B60" s="561"/>
      <c r="C60" s="560" t="s">
        <v>94</v>
      </c>
      <c r="D60" s="560"/>
      <c r="E60" s="561"/>
      <c r="F60" s="561"/>
      <c r="G60" s="266" t="s">
        <v>93</v>
      </c>
      <c r="H60" s="358"/>
      <c r="I60" s="267"/>
      <c r="J60" s="267"/>
      <c r="K60" s="267"/>
      <c r="L60" s="268"/>
    </row>
    <row r="61" spans="1:14" ht="9" customHeight="1">
      <c r="A61" s="479"/>
      <c r="B61" s="561"/>
      <c r="C61" s="536" t="s">
        <v>457</v>
      </c>
      <c r="D61" s="537"/>
      <c r="E61" s="537"/>
      <c r="F61" s="538"/>
      <c r="G61" s="637" t="s">
        <v>195</v>
      </c>
      <c r="H61" s="632" t="str">
        <f>'6.給水量または給湯量'!H27</f>
        <v/>
      </c>
      <c r="I61" s="515" t="s">
        <v>61</v>
      </c>
      <c r="J61" s="516"/>
      <c r="K61" s="531" t="str">
        <f>"処理量 "&amp;TEXT(+'6.給水量または給湯量'!H25,"0")&amp;"ラック/日"</f>
        <v>処理量 100ラック/日</v>
      </c>
      <c r="L61" s="532"/>
      <c r="N61" s="250">
        <f>+'6.給水量または給湯量'!H25</f>
        <v>100</v>
      </c>
    </row>
    <row r="62" spans="1:14" ht="9" customHeight="1">
      <c r="A62" s="479"/>
      <c r="B62" s="666"/>
      <c r="C62" s="539"/>
      <c r="D62" s="540"/>
      <c r="E62" s="540"/>
      <c r="F62" s="541"/>
      <c r="G62" s="638"/>
      <c r="H62" s="633"/>
      <c r="I62" s="497"/>
      <c r="J62" s="498"/>
      <c r="K62" s="486" t="str">
        <f>"洗浄水入替え回数 "&amp;TEXT(+'6.給水量または給湯量'!H24,"0")&amp;"回/日"</f>
        <v>洗浄水入替え回数 1回/日</v>
      </c>
      <c r="L62" s="487"/>
      <c r="N62" s="251">
        <f>+'6.給水量または給湯量'!H24</f>
        <v>1</v>
      </c>
    </row>
    <row r="63" spans="1:14" ht="9" customHeight="1" thickBot="1">
      <c r="A63" s="482"/>
      <c r="B63" s="667"/>
      <c r="C63" s="542"/>
      <c r="D63" s="543"/>
      <c r="E63" s="543"/>
      <c r="F63" s="544"/>
      <c r="G63" s="639"/>
      <c r="H63" s="634"/>
      <c r="I63" s="635"/>
      <c r="J63" s="636"/>
      <c r="K63" s="630" t="str">
        <f>"立上り回数 "&amp;TEXT(+'6.給水量または給湯量'!H23,"0")&amp;"回/日"</f>
        <v>立上り回数 1回/日</v>
      </c>
      <c r="L63" s="631"/>
      <c r="N63" s="252">
        <f>+'6.給水量または給湯量'!H23</f>
        <v>1</v>
      </c>
    </row>
    <row r="64" spans="1:14" ht="13.5" customHeight="1">
      <c r="A64" s="483" t="s">
        <v>120</v>
      </c>
      <c r="B64" s="1"/>
      <c r="C64" s="2"/>
      <c r="D64" s="2"/>
      <c r="E64" s="2"/>
      <c r="F64" s="2"/>
      <c r="G64" s="2"/>
      <c r="H64" s="2"/>
      <c r="I64" s="2"/>
      <c r="J64" s="2"/>
      <c r="K64" s="2"/>
      <c r="L64" s="3"/>
    </row>
    <row r="65" spans="1:12" ht="13.5" customHeight="1">
      <c r="A65" s="484"/>
      <c r="B65" s="4"/>
      <c r="C65" s="5"/>
      <c r="D65" s="5"/>
      <c r="E65" s="5"/>
      <c r="F65" s="5"/>
      <c r="G65" s="5"/>
      <c r="H65" s="5"/>
      <c r="I65" s="5"/>
      <c r="J65" s="5"/>
      <c r="K65" s="5"/>
      <c r="L65" s="6"/>
    </row>
    <row r="66" spans="1:12" ht="13.5" customHeight="1">
      <c r="A66" s="484"/>
      <c r="B66" s="4"/>
      <c r="C66" s="5"/>
      <c r="D66" s="5"/>
      <c r="E66" s="5"/>
      <c r="F66" s="5"/>
      <c r="G66" s="5"/>
      <c r="H66" s="5"/>
      <c r="I66" s="5"/>
      <c r="J66" s="5"/>
      <c r="K66" s="5"/>
      <c r="L66" s="6"/>
    </row>
    <row r="67" spans="1:12">
      <c r="A67" s="484"/>
      <c r="B67" s="4"/>
      <c r="C67" s="5"/>
      <c r="D67" s="5"/>
      <c r="E67" s="5"/>
      <c r="F67" s="5"/>
      <c r="G67" s="5"/>
      <c r="H67" s="5"/>
      <c r="I67" s="5"/>
      <c r="J67" s="5"/>
      <c r="K67" s="5"/>
      <c r="L67" s="6"/>
    </row>
    <row r="68" spans="1:12">
      <c r="A68" s="484"/>
      <c r="B68" s="4"/>
      <c r="C68" s="5"/>
      <c r="D68" s="5"/>
      <c r="E68" s="5"/>
      <c r="F68" s="5"/>
      <c r="G68" s="5"/>
      <c r="H68" s="5"/>
      <c r="I68" s="5"/>
      <c r="J68" s="5"/>
      <c r="K68" s="5"/>
      <c r="L68" s="6"/>
    </row>
    <row r="69" spans="1:12">
      <c r="A69" s="484"/>
      <c r="B69" s="4"/>
      <c r="C69" s="5"/>
      <c r="D69" s="5"/>
      <c r="E69" s="5"/>
      <c r="F69" s="5"/>
      <c r="G69" s="5"/>
      <c r="H69" s="5"/>
      <c r="I69" s="5"/>
      <c r="J69" s="5"/>
      <c r="K69" s="5"/>
      <c r="L69" s="6"/>
    </row>
    <row r="70" spans="1:12">
      <c r="A70" s="484"/>
      <c r="B70" s="4"/>
      <c r="C70" s="5"/>
      <c r="D70" s="5"/>
      <c r="E70" s="5"/>
      <c r="F70" s="5"/>
      <c r="G70" s="5"/>
      <c r="H70" s="5"/>
      <c r="I70" s="5"/>
      <c r="J70" s="5"/>
      <c r="K70" s="5"/>
      <c r="L70" s="6"/>
    </row>
    <row r="71" spans="1:12">
      <c r="A71" s="484"/>
      <c r="B71" s="4"/>
      <c r="C71" s="5"/>
      <c r="D71" s="5"/>
      <c r="E71" s="5"/>
      <c r="F71" s="5"/>
      <c r="G71" s="5"/>
      <c r="H71" s="5"/>
      <c r="I71" s="5"/>
      <c r="J71" s="5"/>
      <c r="K71" s="5"/>
      <c r="L71" s="6"/>
    </row>
    <row r="72" spans="1:12">
      <c r="A72" s="484"/>
      <c r="B72" s="4"/>
      <c r="C72" s="5"/>
      <c r="D72" s="5"/>
      <c r="E72" s="5"/>
      <c r="F72" s="5"/>
      <c r="G72" s="5"/>
      <c r="H72" s="5"/>
      <c r="I72" s="5"/>
      <c r="J72" s="5"/>
      <c r="K72" s="5"/>
      <c r="L72" s="6"/>
    </row>
    <row r="73" spans="1:12" ht="15" customHeight="1" thickBot="1">
      <c r="A73" s="485"/>
      <c r="B73" s="7"/>
      <c r="C73" s="8"/>
      <c r="D73" s="8"/>
      <c r="E73" s="8"/>
      <c r="F73" s="8"/>
      <c r="G73" s="8"/>
      <c r="H73" s="8"/>
      <c r="I73" s="8"/>
      <c r="J73" s="8"/>
      <c r="K73" s="8"/>
      <c r="L73" s="9"/>
    </row>
    <row r="74" spans="1:12" ht="6.75" customHeight="1"/>
  </sheetData>
  <sheetProtection password="CC9A" sheet="1" objects="1" scenarios="1" formatCells="0" formatRows="0" insertRows="0" deleteRows="0"/>
  <mergeCells count="155">
    <mergeCell ref="K13:L13"/>
    <mergeCell ref="G11:H11"/>
    <mergeCell ref="I11:L11"/>
    <mergeCell ref="G29:G30"/>
    <mergeCell ref="H40:H41"/>
    <mergeCell ref="K25:L25"/>
    <mergeCell ref="K40:L41"/>
    <mergeCell ref="I42:J43"/>
    <mergeCell ref="K42:L43"/>
    <mergeCell ref="G12:H13"/>
    <mergeCell ref="G31:G32"/>
    <mergeCell ref="F23:G25"/>
    <mergeCell ref="I31:J32"/>
    <mergeCell ref="G21:G22"/>
    <mergeCell ref="K19:L19"/>
    <mergeCell ref="K14:L14"/>
    <mergeCell ref="H26:H27"/>
    <mergeCell ref="H23:H25"/>
    <mergeCell ref="I21:J22"/>
    <mergeCell ref="K21:L21"/>
    <mergeCell ref="H21:H22"/>
    <mergeCell ref="I14:J14"/>
    <mergeCell ref="A17:L17"/>
    <mergeCell ref="C15:D15"/>
    <mergeCell ref="C13:D13"/>
    <mergeCell ref="E13:F13"/>
    <mergeCell ref="I13:J13"/>
    <mergeCell ref="H29:H30"/>
    <mergeCell ref="B34:B57"/>
    <mergeCell ref="F34:F35"/>
    <mergeCell ref="F36:F37"/>
    <mergeCell ref="C58:F58"/>
    <mergeCell ref="G54:G57"/>
    <mergeCell ref="G36:G37"/>
    <mergeCell ref="B58:B63"/>
    <mergeCell ref="F48:F49"/>
    <mergeCell ref="B28:F28"/>
    <mergeCell ref="I34:J35"/>
    <mergeCell ref="C19:D20"/>
    <mergeCell ref="G50:G53"/>
    <mergeCell ref="I48:J49"/>
    <mergeCell ref="C21:D22"/>
    <mergeCell ref="C14:D14"/>
    <mergeCell ref="C60:F60"/>
    <mergeCell ref="G16:L16"/>
    <mergeCell ref="I23:J25"/>
    <mergeCell ref="I26:J27"/>
    <mergeCell ref="K23:L23"/>
    <mergeCell ref="K63:L63"/>
    <mergeCell ref="H61:H63"/>
    <mergeCell ref="I61:J63"/>
    <mergeCell ref="G61:G63"/>
    <mergeCell ref="K48:L49"/>
    <mergeCell ref="K34:L35"/>
    <mergeCell ref="I44:J45"/>
    <mergeCell ref="B29:F30"/>
    <mergeCell ref="K51:L51"/>
    <mergeCell ref="K46:L47"/>
    <mergeCell ref="K50:L50"/>
    <mergeCell ref="K44:L45"/>
    <mergeCell ref="K55:L55"/>
    <mergeCell ref="I40:J41"/>
    <mergeCell ref="I54:J57"/>
    <mergeCell ref="K56:L56"/>
    <mergeCell ref="K29:L30"/>
    <mergeCell ref="H36:H37"/>
    <mergeCell ref="H44:H45"/>
    <mergeCell ref="G40:G41"/>
    <mergeCell ref="G46:G47"/>
    <mergeCell ref="K54:L54"/>
    <mergeCell ref="H54:H57"/>
    <mergeCell ref="F54:F57"/>
    <mergeCell ref="E23:E27"/>
    <mergeCell ref="C38:E41"/>
    <mergeCell ref="C42:E45"/>
    <mergeCell ref="C46:E49"/>
    <mergeCell ref="C50:E57"/>
    <mergeCell ref="B31:F32"/>
    <mergeCell ref="F42:F43"/>
    <mergeCell ref="C34:E37"/>
    <mergeCell ref="F44:F45"/>
    <mergeCell ref="F40:F41"/>
    <mergeCell ref="F38:F39"/>
    <mergeCell ref="H50:H53"/>
    <mergeCell ref="I50:J53"/>
    <mergeCell ref="K1:L1"/>
    <mergeCell ref="G7:G8"/>
    <mergeCell ref="A2:L2"/>
    <mergeCell ref="C10:D10"/>
    <mergeCell ref="A3:A4"/>
    <mergeCell ref="E15:F15"/>
    <mergeCell ref="G14:H14"/>
    <mergeCell ref="B5:F5"/>
    <mergeCell ref="I1:J1"/>
    <mergeCell ref="B9:L9"/>
    <mergeCell ref="B12:B13"/>
    <mergeCell ref="C11:F11"/>
    <mergeCell ref="K3:L3"/>
    <mergeCell ref="K4:L4"/>
    <mergeCell ref="B3:H4"/>
    <mergeCell ref="B6:F6"/>
    <mergeCell ref="G5:G6"/>
    <mergeCell ref="H5:L6"/>
    <mergeCell ref="E8:F8"/>
    <mergeCell ref="A10:A16"/>
    <mergeCell ref="F50:F53"/>
    <mergeCell ref="B7:F7"/>
    <mergeCell ref="I3:J3"/>
    <mergeCell ref="I4:J4"/>
    <mergeCell ref="I10:J10"/>
    <mergeCell ref="F26:G27"/>
    <mergeCell ref="K61:L61"/>
    <mergeCell ref="G15:J15"/>
    <mergeCell ref="I36:J37"/>
    <mergeCell ref="C61:F63"/>
    <mergeCell ref="K26:L26"/>
    <mergeCell ref="H46:H47"/>
    <mergeCell ref="I46:J47"/>
    <mergeCell ref="K59:L59"/>
    <mergeCell ref="H31:H32"/>
    <mergeCell ref="B16:F16"/>
    <mergeCell ref="K58:L58"/>
    <mergeCell ref="K57:L57"/>
    <mergeCell ref="F46:F47"/>
    <mergeCell ref="H19:H20"/>
    <mergeCell ref="I19:J20"/>
    <mergeCell ref="H34:H35"/>
    <mergeCell ref="C59:F59"/>
    <mergeCell ref="G48:G49"/>
    <mergeCell ref="I58:J58"/>
    <mergeCell ref="H7:L8"/>
    <mergeCell ref="B8:C8"/>
    <mergeCell ref="H48:H49"/>
    <mergeCell ref="G44:G45"/>
    <mergeCell ref="A18:A57"/>
    <mergeCell ref="A58:A63"/>
    <mergeCell ref="A64:A73"/>
    <mergeCell ref="K62:L62"/>
    <mergeCell ref="E14:F14"/>
    <mergeCell ref="K31:L32"/>
    <mergeCell ref="K36:L37"/>
    <mergeCell ref="I29:J30"/>
    <mergeCell ref="G34:G35"/>
    <mergeCell ref="G19:G20"/>
    <mergeCell ref="E19:F20"/>
    <mergeCell ref="E21:F22"/>
    <mergeCell ref="K52:L52"/>
    <mergeCell ref="K53:L53"/>
    <mergeCell ref="G38:G39"/>
    <mergeCell ref="H38:H39"/>
    <mergeCell ref="I38:J39"/>
    <mergeCell ref="K38:L39"/>
    <mergeCell ref="G42:G43"/>
    <mergeCell ref="H42:H43"/>
    <mergeCell ref="I59:J59"/>
  </mergeCells>
  <phoneticPr fontId="3"/>
  <conditionalFormatting sqref="K54:L54 K50:L50">
    <cfRule type="expression" dxfId="28" priority="8" stopIfTrue="1">
      <formula>$N$50&lt;&gt;100</formula>
    </cfRule>
  </conditionalFormatting>
  <conditionalFormatting sqref="K55:L55 K51:L51">
    <cfRule type="expression" dxfId="27" priority="7" stopIfTrue="1">
      <formula>$N$51&lt;&gt;1</formula>
    </cfRule>
  </conditionalFormatting>
  <conditionalFormatting sqref="K56:L56 K52:L52">
    <cfRule type="expression" dxfId="26" priority="6" stopIfTrue="1">
      <formula>$N$52&lt;&gt;10</formula>
    </cfRule>
  </conditionalFormatting>
  <conditionalFormatting sqref="K61:L61">
    <cfRule type="expression" dxfId="25" priority="4" stopIfTrue="1">
      <formula>$N$61&lt;&gt;100</formula>
    </cfRule>
  </conditionalFormatting>
  <conditionalFormatting sqref="K62:L62">
    <cfRule type="expression" dxfId="24" priority="3" stopIfTrue="1">
      <formula>$N$62&lt;&gt;1</formula>
    </cfRule>
  </conditionalFormatting>
  <conditionalFormatting sqref="K63:L63">
    <cfRule type="expression" dxfId="23" priority="2" stopIfTrue="1">
      <formula>$N$63&lt;&gt;1</formula>
    </cfRule>
  </conditionalFormatting>
  <conditionalFormatting sqref="K57:L57 K53:L53">
    <cfRule type="expression" dxfId="22" priority="1" stopIfTrue="1">
      <formula>$N$53&lt;&gt;1</formula>
    </cfRule>
  </conditionalFormatting>
  <dataValidations count="4">
    <dataValidation type="list" allowBlank="1" showInputMessage="1" showErrorMessage="1" sqref="B3:H4">
      <formula1>"アンダーカウンター洗浄機、ドアタイプ洗浄機（選択してください）,アンダーカウンター洗浄機,ドアタイプ洗浄機"</formula1>
    </dataValidation>
    <dataValidation type="list" allowBlank="1" showInputMessage="1" showErrorMessage="1" sqref="G16:L16">
      <formula1>$N$16:$Q$16</formula1>
    </dataValidation>
    <dataValidation type="list" allowBlank="1" showInputMessage="1" showErrorMessage="1" sqref="E13:F13 K13:L13">
      <formula1>"(選択してください),ガス,電気"</formula1>
    </dataValidation>
    <dataValidation type="list" allowBlank="1" showInputMessage="1" showErrorMessage="1" sqref="I11:L11">
      <formula1>"(選択して下さい),13A,LPG"</formula1>
    </dataValidation>
  </dataValidations>
  <pageMargins left="0.78740157480314965" right="0.51181102362204722" top="0.59055118110236227" bottom="0.59055118110236227" header="0.19685039370078741" footer="0.19685039370078741"/>
  <pageSetup paperSize="9" fitToHeight="0" orientation="portrait" r:id="rId1"/>
  <headerFooter alignWithMargins="0"/>
  <rowBreaks count="1" manualBreakCount="1">
    <brk id="5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157"/>
  <sheetViews>
    <sheetView view="pageBreakPreview" zoomScaleNormal="100" zoomScaleSheetLayoutView="100" workbookViewId="0">
      <selection activeCell="B5" sqref="B5:E5"/>
    </sheetView>
  </sheetViews>
  <sheetFormatPr defaultColWidth="9" defaultRowHeight="13.5"/>
  <cols>
    <col min="1" max="1" width="6.875" style="12" customWidth="1"/>
    <col min="2" max="2" width="6.125" style="12" customWidth="1"/>
    <col min="3" max="3" width="12.375" style="12" customWidth="1"/>
    <col min="4" max="4" width="8.875" style="12" customWidth="1"/>
    <col min="5" max="5" width="7.25" style="12" customWidth="1"/>
    <col min="6" max="6" width="12.375" style="12" customWidth="1"/>
    <col min="7" max="7" width="8.25" style="12" customWidth="1"/>
    <col min="8" max="8" width="9.125" style="12" customWidth="1"/>
    <col min="9" max="9" width="6.5" style="12" customWidth="1"/>
    <col min="10" max="10" width="7.125" style="12" customWidth="1"/>
    <col min="11" max="11" width="5.625" style="12" customWidth="1"/>
    <col min="12" max="16384" width="9" style="12"/>
  </cols>
  <sheetData>
    <row r="1" spans="1:11" ht="15" customHeight="1" thickBot="1">
      <c r="A1" s="107"/>
      <c r="B1" s="107"/>
      <c r="C1" s="107"/>
      <c r="D1" s="107"/>
      <c r="E1" s="107"/>
      <c r="F1" s="107"/>
      <c r="G1" s="107"/>
      <c r="H1" s="107"/>
      <c r="I1" s="107"/>
      <c r="J1" s="107"/>
      <c r="K1" s="107"/>
    </row>
    <row r="2" spans="1:11" ht="18.75" customHeight="1" thickBot="1">
      <c r="A2" s="732" t="s">
        <v>167</v>
      </c>
      <c r="B2" s="733"/>
      <c r="C2" s="733"/>
      <c r="D2" s="733"/>
      <c r="E2" s="733"/>
      <c r="F2" s="733"/>
      <c r="G2" s="733"/>
      <c r="H2" s="733"/>
      <c r="I2" s="733"/>
      <c r="J2" s="733"/>
      <c r="K2" s="734"/>
    </row>
    <row r="3" spans="1:11" ht="28.5" customHeight="1" thickTop="1">
      <c r="A3" s="14" t="s">
        <v>179</v>
      </c>
      <c r="B3" s="711" t="str">
        <f>表紙!B3&amp;"　　（１．定格エネルギー消費量）"</f>
        <v>アンダーカウンター洗浄機、ドアタイプ洗浄機（選択してください）　　（１．定格エネルギー消費量）</v>
      </c>
      <c r="C3" s="712"/>
      <c r="D3" s="712"/>
      <c r="E3" s="712"/>
      <c r="F3" s="712"/>
      <c r="G3" s="712"/>
      <c r="H3" s="712"/>
      <c r="I3" s="745"/>
      <c r="J3" s="713" t="str">
        <f>"ガス種："&amp;表紙!$I$11</f>
        <v>ガス種：(選択して下さい)</v>
      </c>
      <c r="K3" s="714"/>
    </row>
    <row r="4" spans="1:11" ht="18" customHeight="1" thickBot="1">
      <c r="A4" s="15" t="s">
        <v>378</v>
      </c>
      <c r="B4" s="720" t="str">
        <f>IF(表紙!$B$6=0,"",表紙!$B$6)</f>
        <v/>
      </c>
      <c r="C4" s="720"/>
      <c r="D4" s="721"/>
      <c r="E4" s="721"/>
      <c r="F4" s="722"/>
      <c r="G4" s="374" t="s">
        <v>3</v>
      </c>
      <c r="H4" s="725" t="str">
        <f>IF(表紙!$H$5=0,"",表紙!$H$5)</f>
        <v/>
      </c>
      <c r="I4" s="726"/>
      <c r="J4" s="726"/>
      <c r="K4" s="727"/>
    </row>
    <row r="5" spans="1:11" ht="18" customHeight="1" thickBot="1">
      <c r="A5" s="281" t="s">
        <v>35</v>
      </c>
      <c r="B5" s="752"/>
      <c r="C5" s="753"/>
      <c r="D5" s="753"/>
      <c r="E5" s="754"/>
      <c r="F5" s="46" t="s">
        <v>492</v>
      </c>
      <c r="G5" s="282"/>
      <c r="H5" s="46" t="s">
        <v>36</v>
      </c>
      <c r="I5" s="282"/>
      <c r="J5" s="46" t="s">
        <v>37</v>
      </c>
      <c r="K5" s="52"/>
    </row>
    <row r="6" spans="1:11" ht="15" customHeight="1">
      <c r="A6" s="64"/>
      <c r="B6" s="65"/>
      <c r="C6" s="65"/>
      <c r="D6" s="65"/>
      <c r="E6" s="65"/>
      <c r="F6" s="65"/>
      <c r="G6" s="65"/>
      <c r="H6" s="65"/>
      <c r="I6" s="65"/>
      <c r="J6" s="65"/>
      <c r="K6" s="66"/>
    </row>
    <row r="7" spans="1:11" ht="15" customHeight="1">
      <c r="A7" s="67"/>
      <c r="B7" s="68" t="s">
        <v>135</v>
      </c>
      <c r="C7" s="65"/>
      <c r="D7" s="65"/>
      <c r="E7" s="65"/>
      <c r="F7" s="65"/>
      <c r="G7" s="65"/>
      <c r="H7" s="65"/>
      <c r="I7" s="65"/>
      <c r="J7" s="65"/>
      <c r="K7" s="69"/>
    </row>
    <row r="8" spans="1:11" ht="15" customHeight="1">
      <c r="A8" s="64"/>
      <c r="B8" s="65"/>
      <c r="C8" s="717" t="s">
        <v>475</v>
      </c>
      <c r="D8" s="717"/>
      <c r="E8" s="717"/>
      <c r="F8" s="717"/>
      <c r="G8" s="717"/>
      <c r="H8" s="717"/>
      <c r="I8" s="717"/>
      <c r="J8" s="717"/>
      <c r="K8" s="66"/>
    </row>
    <row r="9" spans="1:11" ht="15" customHeight="1">
      <c r="A9" s="70"/>
      <c r="B9" s="71"/>
      <c r="C9" s="717"/>
      <c r="D9" s="717"/>
      <c r="E9" s="717"/>
      <c r="F9" s="717"/>
      <c r="G9" s="717"/>
      <c r="H9" s="717"/>
      <c r="I9" s="717"/>
      <c r="J9" s="717"/>
      <c r="K9" s="66"/>
    </row>
    <row r="10" spans="1:11" ht="15" customHeight="1">
      <c r="A10" s="70"/>
      <c r="B10" s="71"/>
      <c r="C10" s="717"/>
      <c r="D10" s="717"/>
      <c r="E10" s="717"/>
      <c r="F10" s="717"/>
      <c r="G10" s="717"/>
      <c r="H10" s="717"/>
      <c r="I10" s="717"/>
      <c r="J10" s="717"/>
      <c r="K10" s="66"/>
    </row>
    <row r="11" spans="1:11" ht="15" customHeight="1">
      <c r="A11" s="70"/>
      <c r="B11" s="71"/>
      <c r="C11" s="717"/>
      <c r="D11" s="717"/>
      <c r="E11" s="717"/>
      <c r="F11" s="717"/>
      <c r="G11" s="717"/>
      <c r="H11" s="717"/>
      <c r="I11" s="717"/>
      <c r="J11" s="717"/>
      <c r="K11" s="66"/>
    </row>
    <row r="12" spans="1:11" ht="36.75" customHeight="1">
      <c r="A12" s="70"/>
      <c r="B12" s="71"/>
      <c r="C12" s="717"/>
      <c r="D12" s="717"/>
      <c r="E12" s="717"/>
      <c r="F12" s="717"/>
      <c r="G12" s="717"/>
      <c r="H12" s="717"/>
      <c r="I12" s="717"/>
      <c r="J12" s="717"/>
      <c r="K12" s="66"/>
    </row>
    <row r="13" spans="1:11" ht="15" customHeight="1">
      <c r="A13" s="64"/>
      <c r="B13" s="381"/>
      <c r="C13" s="381"/>
      <c r="D13" s="381"/>
      <c r="E13" s="381"/>
      <c r="F13" s="381"/>
      <c r="G13" s="381"/>
      <c r="H13" s="381"/>
      <c r="I13" s="381"/>
      <c r="J13" s="381"/>
      <c r="K13" s="66"/>
    </row>
    <row r="14" spans="1:11" ht="15" customHeight="1">
      <c r="A14" s="64"/>
      <c r="B14" s="68" t="s">
        <v>359</v>
      </c>
      <c r="C14" s="65"/>
      <c r="D14" s="65"/>
      <c r="E14" s="65"/>
      <c r="F14" s="65"/>
      <c r="G14" s="65"/>
      <c r="H14" s="65"/>
      <c r="I14" s="65"/>
      <c r="J14" s="65"/>
      <c r="K14" s="66"/>
    </row>
    <row r="15" spans="1:11" ht="15" customHeight="1">
      <c r="A15" s="64"/>
      <c r="B15" s="65"/>
      <c r="C15" s="746" t="s">
        <v>360</v>
      </c>
      <c r="D15" s="746"/>
      <c r="E15" s="746"/>
      <c r="F15" s="746"/>
      <c r="G15" s="746"/>
      <c r="H15" s="746"/>
      <c r="I15" s="746"/>
      <c r="J15" s="746"/>
      <c r="K15" s="399"/>
    </row>
    <row r="16" spans="1:11" ht="15" customHeight="1">
      <c r="A16" s="64"/>
      <c r="B16" s="65"/>
      <c r="C16" s="746"/>
      <c r="D16" s="746"/>
      <c r="E16" s="746"/>
      <c r="F16" s="746"/>
      <c r="G16" s="746"/>
      <c r="H16" s="746"/>
      <c r="I16" s="746"/>
      <c r="J16" s="746"/>
      <c r="K16" s="399"/>
    </row>
    <row r="17" spans="1:11" ht="15" customHeight="1">
      <c r="A17" s="64"/>
      <c r="B17" s="65"/>
      <c r="C17" s="746"/>
      <c r="D17" s="746"/>
      <c r="E17" s="746"/>
      <c r="F17" s="746"/>
      <c r="G17" s="746"/>
      <c r="H17" s="746"/>
      <c r="I17" s="746"/>
      <c r="J17" s="746"/>
      <c r="K17" s="399"/>
    </row>
    <row r="18" spans="1:11" ht="15" customHeight="1">
      <c r="A18" s="64"/>
      <c r="B18" s="65"/>
      <c r="C18" s="746"/>
      <c r="D18" s="746"/>
      <c r="E18" s="746"/>
      <c r="F18" s="746"/>
      <c r="G18" s="746"/>
      <c r="H18" s="746"/>
      <c r="I18" s="746"/>
      <c r="J18" s="746"/>
      <c r="K18" s="399"/>
    </row>
    <row r="19" spans="1:11" ht="15" customHeight="1">
      <c r="A19" s="64"/>
      <c r="B19" s="65"/>
      <c r="C19" s="746"/>
      <c r="D19" s="746"/>
      <c r="E19" s="746"/>
      <c r="F19" s="746"/>
      <c r="G19" s="746"/>
      <c r="H19" s="746"/>
      <c r="I19" s="746"/>
      <c r="J19" s="746"/>
      <c r="K19" s="399"/>
    </row>
    <row r="20" spans="1:11" ht="4.5" customHeight="1">
      <c r="A20" s="64"/>
      <c r="B20" s="400"/>
      <c r="C20" s="400"/>
      <c r="D20" s="400"/>
      <c r="E20" s="400"/>
      <c r="F20" s="400"/>
      <c r="G20" s="400"/>
      <c r="H20" s="400"/>
      <c r="I20" s="400"/>
      <c r="J20" s="400"/>
      <c r="K20" s="66"/>
    </row>
    <row r="21" spans="1:11" ht="27.6" customHeight="1">
      <c r="A21" s="64"/>
      <c r="B21" s="401"/>
      <c r="C21" s="747" t="s">
        <v>508</v>
      </c>
      <c r="D21" s="748"/>
      <c r="E21" s="748"/>
      <c r="F21" s="748"/>
      <c r="G21" s="748"/>
      <c r="H21" s="749"/>
      <c r="I21" s="750" t="s">
        <v>517</v>
      </c>
      <c r="J21" s="751"/>
      <c r="K21" s="66"/>
    </row>
    <row r="22" spans="1:11" ht="6" customHeight="1">
      <c r="A22" s="64"/>
      <c r="B22" s="401"/>
      <c r="C22" s="402"/>
      <c r="D22" s="402"/>
      <c r="E22" s="402"/>
      <c r="F22" s="402"/>
      <c r="G22" s="402"/>
      <c r="H22" s="402"/>
      <c r="I22" s="403"/>
      <c r="J22" s="403"/>
      <c r="K22" s="66"/>
    </row>
    <row r="23" spans="1:11" ht="15" customHeight="1">
      <c r="A23" s="64"/>
      <c r="B23" s="404" t="s">
        <v>168</v>
      </c>
      <c r="C23" s="405" t="s">
        <v>169</v>
      </c>
      <c r="D23" s="406"/>
      <c r="E23" s="406"/>
      <c r="F23" s="406"/>
      <c r="G23" s="406"/>
      <c r="H23" s="406"/>
      <c r="I23" s="406"/>
      <c r="J23" s="406"/>
      <c r="K23" s="66"/>
    </row>
    <row r="24" spans="1:11" ht="15" customHeight="1">
      <c r="A24" s="64"/>
      <c r="B24" s="401"/>
      <c r="C24" s="406"/>
      <c r="D24" s="406"/>
      <c r="E24" s="406"/>
      <c r="F24" s="406"/>
      <c r="G24" s="406"/>
      <c r="H24" s="406"/>
      <c r="I24" s="406"/>
      <c r="J24" s="406"/>
      <c r="K24" s="66"/>
    </row>
    <row r="25" spans="1:11" ht="15" customHeight="1">
      <c r="A25" s="64"/>
      <c r="B25" s="401"/>
      <c r="C25" s="406"/>
      <c r="D25" s="406"/>
      <c r="E25" s="406"/>
      <c r="F25" s="406"/>
      <c r="G25" s="406"/>
      <c r="H25" s="406"/>
      <c r="I25" s="406"/>
      <c r="J25" s="406"/>
      <c r="K25" s="66"/>
    </row>
    <row r="26" spans="1:11" ht="15" customHeight="1">
      <c r="A26" s="64"/>
      <c r="B26" s="401"/>
      <c r="C26" s="406"/>
      <c r="D26" s="406"/>
      <c r="E26" s="406"/>
      <c r="F26" s="406"/>
      <c r="G26" s="406"/>
      <c r="H26" s="406"/>
      <c r="I26" s="406"/>
      <c r="J26" s="406"/>
      <c r="K26" s="66"/>
    </row>
    <row r="27" spans="1:11" ht="15" customHeight="1">
      <c r="A27" s="64"/>
      <c r="B27" s="401"/>
      <c r="C27" s="406"/>
      <c r="D27" s="406"/>
      <c r="E27" s="406"/>
      <c r="F27" s="406"/>
      <c r="G27" s="406"/>
      <c r="H27" s="406"/>
      <c r="I27" s="406"/>
      <c r="J27" s="406"/>
      <c r="K27" s="66"/>
    </row>
    <row r="28" spans="1:11" ht="9" customHeight="1">
      <c r="A28" s="64"/>
      <c r="B28" s="401"/>
      <c r="C28" s="72"/>
      <c r="D28" s="401"/>
      <c r="E28" s="401"/>
      <c r="F28" s="401"/>
      <c r="G28" s="401"/>
      <c r="H28" s="401"/>
      <c r="I28" s="401"/>
      <c r="J28" s="401"/>
      <c r="K28" s="66"/>
    </row>
    <row r="29" spans="1:11" ht="16.5" customHeight="1">
      <c r="A29" s="64"/>
      <c r="B29" s="407"/>
      <c r="C29" s="744" t="s">
        <v>352</v>
      </c>
      <c r="D29" s="743"/>
      <c r="E29" s="743"/>
      <c r="F29" s="401"/>
      <c r="G29" s="63" t="s">
        <v>345</v>
      </c>
      <c r="H29" s="295"/>
      <c r="I29" s="408" t="s">
        <v>136</v>
      </c>
      <c r="J29" s="723" t="s">
        <v>29</v>
      </c>
      <c r="K29" s="724"/>
    </row>
    <row r="30" spans="1:11" ht="16.5" customHeight="1">
      <c r="A30" s="64"/>
      <c r="B30" s="409"/>
      <c r="C30" s="742" t="s">
        <v>353</v>
      </c>
      <c r="D30" s="743"/>
      <c r="E30" s="743"/>
      <c r="F30" s="410"/>
      <c r="G30" s="63" t="s">
        <v>346</v>
      </c>
      <c r="H30" s="296"/>
      <c r="I30" s="408" t="s">
        <v>362</v>
      </c>
      <c r="J30" s="723" t="s">
        <v>25</v>
      </c>
      <c r="K30" s="724"/>
    </row>
    <row r="31" spans="1:11" ht="16.5" customHeight="1">
      <c r="A31" s="64"/>
      <c r="B31" s="409"/>
      <c r="C31" s="742" t="s">
        <v>354</v>
      </c>
      <c r="D31" s="743"/>
      <c r="E31" s="743"/>
      <c r="F31" s="743"/>
      <c r="G31" s="63" t="s">
        <v>347</v>
      </c>
      <c r="H31" s="297"/>
      <c r="I31" s="408" t="s">
        <v>363</v>
      </c>
      <c r="J31" s="723" t="s">
        <v>48</v>
      </c>
      <c r="K31" s="724"/>
    </row>
    <row r="32" spans="1:11" ht="16.5" customHeight="1">
      <c r="A32" s="64"/>
      <c r="B32" s="411"/>
      <c r="C32" s="742" t="s">
        <v>355</v>
      </c>
      <c r="D32" s="742"/>
      <c r="E32" s="742"/>
      <c r="F32" s="742"/>
      <c r="G32" s="63" t="s">
        <v>348</v>
      </c>
      <c r="H32" s="298"/>
      <c r="I32" s="408" t="s">
        <v>137</v>
      </c>
      <c r="J32" s="723" t="s">
        <v>24</v>
      </c>
      <c r="K32" s="724"/>
    </row>
    <row r="33" spans="1:11" ht="16.5" customHeight="1">
      <c r="A33" s="64"/>
      <c r="B33" s="411"/>
      <c r="C33" s="742" t="s">
        <v>356</v>
      </c>
      <c r="D33" s="742"/>
      <c r="E33" s="742"/>
      <c r="F33" s="742"/>
      <c r="G33" s="63" t="s">
        <v>349</v>
      </c>
      <c r="H33" s="299"/>
      <c r="I33" s="408" t="s">
        <v>138</v>
      </c>
      <c r="J33" s="723" t="s">
        <v>29</v>
      </c>
      <c r="K33" s="724"/>
    </row>
    <row r="34" spans="1:11" ht="16.5" customHeight="1">
      <c r="A34" s="64"/>
      <c r="B34" s="413"/>
      <c r="C34" s="741" t="s">
        <v>357</v>
      </c>
      <c r="D34" s="741"/>
      <c r="E34" s="741"/>
      <c r="F34" s="741"/>
      <c r="G34" s="63" t="s">
        <v>350</v>
      </c>
      <c r="H34" s="299"/>
      <c r="I34" s="408" t="s">
        <v>138</v>
      </c>
      <c r="J34" s="723" t="s">
        <v>29</v>
      </c>
      <c r="K34" s="724"/>
    </row>
    <row r="35" spans="1:11" ht="16.5" customHeight="1">
      <c r="A35" s="64"/>
      <c r="B35" s="413"/>
      <c r="C35" s="741" t="s">
        <v>437</v>
      </c>
      <c r="D35" s="741"/>
      <c r="E35" s="741"/>
      <c r="F35" s="741"/>
      <c r="G35" s="63" t="s">
        <v>351</v>
      </c>
      <c r="H35" s="412" t="str">
        <f>IF(COUNTBLANK(H29:H34)=0,IF(H37="乾　式","0.00",10^(7.203-1735.74/(H32+234))),"")</f>
        <v/>
      </c>
      <c r="I35" s="408" t="s">
        <v>138</v>
      </c>
      <c r="J35" s="723" t="s">
        <v>29</v>
      </c>
      <c r="K35" s="724"/>
    </row>
    <row r="36" spans="1:11" ht="4.5" customHeight="1">
      <c r="A36" s="64"/>
      <c r="B36" s="413"/>
      <c r="C36" s="414"/>
      <c r="D36" s="414"/>
      <c r="E36" s="414"/>
      <c r="F36" s="414"/>
      <c r="G36" s="415"/>
      <c r="H36" s="416"/>
      <c r="I36" s="417"/>
      <c r="J36" s="377"/>
      <c r="K36" s="378"/>
    </row>
    <row r="37" spans="1:11" ht="18" customHeight="1">
      <c r="A37" s="64"/>
      <c r="B37" s="401"/>
      <c r="C37" s="389" t="s">
        <v>472</v>
      </c>
      <c r="D37" s="401"/>
      <c r="E37" s="381"/>
      <c r="F37" s="381"/>
      <c r="G37" s="381"/>
      <c r="H37" s="462" t="s">
        <v>516</v>
      </c>
      <c r="I37" s="72"/>
      <c r="J37" s="72"/>
      <c r="K37" s="66"/>
    </row>
    <row r="38" spans="1:11" ht="16.5" customHeight="1">
      <c r="A38" s="64"/>
      <c r="B38" s="141"/>
      <c r="C38" s="381" t="s">
        <v>343</v>
      </c>
      <c r="D38" s="381"/>
      <c r="E38" s="418"/>
      <c r="F38" s="418"/>
      <c r="G38" s="418"/>
      <c r="H38" s="418"/>
      <c r="I38" s="401"/>
      <c r="J38" s="401"/>
      <c r="K38" s="73"/>
    </row>
    <row r="39" spans="1:11" ht="16.5" customHeight="1">
      <c r="A39" s="64"/>
      <c r="B39" s="141"/>
      <c r="C39" s="381" t="s">
        <v>344</v>
      </c>
      <c r="D39" s="381"/>
      <c r="E39" s="418"/>
      <c r="F39" s="418"/>
      <c r="G39" s="418"/>
      <c r="H39" s="418"/>
      <c r="I39" s="418"/>
      <c r="J39" s="418"/>
      <c r="K39" s="66"/>
    </row>
    <row r="40" spans="1:11" ht="39" customHeight="1">
      <c r="A40" s="64"/>
      <c r="B40" s="729"/>
      <c r="C40" s="730"/>
      <c r="D40" s="730"/>
      <c r="E40" s="730"/>
      <c r="F40" s="730"/>
      <c r="G40" s="730"/>
      <c r="H40" s="74"/>
      <c r="I40" s="65"/>
      <c r="J40" s="65"/>
      <c r="K40" s="101"/>
    </row>
    <row r="41" spans="1:11" ht="27" customHeight="1">
      <c r="A41" s="64"/>
      <c r="B41" s="72"/>
      <c r="C41" s="708" t="s">
        <v>197</v>
      </c>
      <c r="D41" s="708"/>
      <c r="E41" s="708"/>
      <c r="F41" s="708"/>
      <c r="G41" s="75" t="s">
        <v>198</v>
      </c>
      <c r="H41" s="300" t="str">
        <f>IF(COUNTBLANK(H29:H34)=0,(H30*H31*(H33+H34-H35)*273/3600/101.3/(273+H32)/(H29/3600)),"")</f>
        <v/>
      </c>
      <c r="I41" s="387" t="s">
        <v>115</v>
      </c>
      <c r="J41" s="723" t="s">
        <v>25</v>
      </c>
      <c r="K41" s="724"/>
    </row>
    <row r="42" spans="1:11" ht="15" customHeight="1">
      <c r="A42" s="64"/>
      <c r="B42" s="76"/>
      <c r="C42" s="65"/>
      <c r="D42" s="65"/>
      <c r="E42" s="65"/>
      <c r="F42" s="65"/>
      <c r="G42" s="77"/>
      <c r="H42" s="78"/>
      <c r="I42" s="385"/>
      <c r="J42" s="385"/>
      <c r="K42" s="79"/>
    </row>
    <row r="43" spans="1:11" ht="15" customHeight="1">
      <c r="A43" s="64"/>
      <c r="B43" s="419" t="s">
        <v>168</v>
      </c>
      <c r="C43" s="715" t="s">
        <v>170</v>
      </c>
      <c r="D43" s="716"/>
      <c r="E43" s="716"/>
      <c r="F43" s="716"/>
      <c r="G43" s="716"/>
      <c r="H43" s="716"/>
      <c r="I43" s="716"/>
      <c r="J43" s="716"/>
      <c r="K43" s="66"/>
    </row>
    <row r="44" spans="1:11" ht="15" customHeight="1">
      <c r="A44" s="64"/>
      <c r="B44" s="401"/>
      <c r="C44" s="716"/>
      <c r="D44" s="716"/>
      <c r="E44" s="716"/>
      <c r="F44" s="716"/>
      <c r="G44" s="716"/>
      <c r="H44" s="716"/>
      <c r="I44" s="716"/>
      <c r="J44" s="716"/>
      <c r="K44" s="66"/>
    </row>
    <row r="45" spans="1:11" ht="15" customHeight="1">
      <c r="A45" s="64"/>
      <c r="B45" s="401"/>
      <c r="C45" s="716"/>
      <c r="D45" s="716"/>
      <c r="E45" s="716"/>
      <c r="F45" s="716"/>
      <c r="G45" s="716"/>
      <c r="H45" s="716"/>
      <c r="I45" s="716"/>
      <c r="J45" s="716"/>
      <c r="K45" s="66"/>
    </row>
    <row r="46" spans="1:11" ht="15" customHeight="1">
      <c r="A46" s="64"/>
      <c r="B46" s="401"/>
      <c r="C46" s="716"/>
      <c r="D46" s="716"/>
      <c r="E46" s="716"/>
      <c r="F46" s="716"/>
      <c r="G46" s="716"/>
      <c r="H46" s="716"/>
      <c r="I46" s="716"/>
      <c r="J46" s="716"/>
      <c r="K46" s="66"/>
    </row>
    <row r="47" spans="1:11" ht="15" customHeight="1">
      <c r="A47" s="64"/>
      <c r="B47" s="401"/>
      <c r="C47" s="716"/>
      <c r="D47" s="716"/>
      <c r="E47" s="716"/>
      <c r="F47" s="716"/>
      <c r="G47" s="716"/>
      <c r="H47" s="716"/>
      <c r="I47" s="716"/>
      <c r="J47" s="716"/>
      <c r="K47" s="66"/>
    </row>
    <row r="48" spans="1:11" ht="15" customHeight="1">
      <c r="A48" s="64"/>
      <c r="B48" s="401"/>
      <c r="C48" s="716"/>
      <c r="D48" s="716"/>
      <c r="E48" s="716"/>
      <c r="F48" s="716"/>
      <c r="G48" s="716"/>
      <c r="H48" s="716"/>
      <c r="I48" s="716"/>
      <c r="J48" s="716"/>
      <c r="K48" s="66"/>
    </row>
    <row r="49" spans="1:11" ht="15" customHeight="1">
      <c r="A49" s="64"/>
      <c r="B49" s="401"/>
      <c r="C49" s="716"/>
      <c r="D49" s="716"/>
      <c r="E49" s="716"/>
      <c r="F49" s="716"/>
      <c r="G49" s="716"/>
      <c r="H49" s="716"/>
      <c r="I49" s="716"/>
      <c r="J49" s="716"/>
      <c r="K49" s="66"/>
    </row>
    <row r="50" spans="1:11" ht="15" customHeight="1">
      <c r="A50" s="64"/>
      <c r="B50" s="401"/>
      <c r="C50" s="716"/>
      <c r="D50" s="716"/>
      <c r="E50" s="716"/>
      <c r="F50" s="716"/>
      <c r="G50" s="716"/>
      <c r="H50" s="716"/>
      <c r="I50" s="716"/>
      <c r="J50" s="716"/>
      <c r="K50" s="66"/>
    </row>
    <row r="51" spans="1:11" ht="7.15" customHeight="1">
      <c r="A51" s="64"/>
      <c r="B51" s="401"/>
      <c r="C51" s="716"/>
      <c r="D51" s="716"/>
      <c r="E51" s="716"/>
      <c r="F51" s="716"/>
      <c r="G51" s="716"/>
      <c r="H51" s="716"/>
      <c r="I51" s="716"/>
      <c r="J51" s="716"/>
      <c r="K51" s="66"/>
    </row>
    <row r="52" spans="1:11" ht="7.15" customHeight="1">
      <c r="A52" s="64"/>
      <c r="B52" s="401"/>
      <c r="C52" s="420"/>
      <c r="D52" s="420"/>
      <c r="E52" s="420"/>
      <c r="F52" s="420"/>
      <c r="G52" s="420"/>
      <c r="H52" s="420"/>
      <c r="I52" s="420"/>
      <c r="J52" s="420"/>
      <c r="K52" s="66"/>
    </row>
    <row r="53" spans="1:11" ht="7.15" customHeight="1" thickBot="1">
      <c r="A53" s="110"/>
      <c r="B53" s="421"/>
      <c r="C53" s="422"/>
      <c r="D53" s="422"/>
      <c r="E53" s="422"/>
      <c r="F53" s="422"/>
      <c r="G53" s="422"/>
      <c r="H53" s="422"/>
      <c r="I53" s="422"/>
      <c r="J53" s="422"/>
      <c r="K53" s="102"/>
    </row>
    <row r="54" spans="1:11" s="29" customFormat="1" ht="13.15" customHeight="1" thickBot="1">
      <c r="A54" s="233"/>
      <c r="B54" s="423"/>
      <c r="C54" s="424"/>
      <c r="D54" s="731"/>
      <c r="E54" s="731"/>
      <c r="F54" s="731"/>
      <c r="G54" s="731"/>
      <c r="H54" s="731"/>
      <c r="I54" s="731"/>
      <c r="J54" s="731"/>
      <c r="K54" s="233"/>
    </row>
    <row r="55" spans="1:11" ht="18.75" customHeight="1" thickBot="1">
      <c r="A55" s="732" t="s">
        <v>167</v>
      </c>
      <c r="B55" s="733"/>
      <c r="C55" s="733"/>
      <c r="D55" s="733"/>
      <c r="E55" s="733"/>
      <c r="F55" s="733"/>
      <c r="G55" s="733"/>
      <c r="H55" s="733"/>
      <c r="I55" s="733"/>
      <c r="J55" s="733"/>
      <c r="K55" s="734"/>
    </row>
    <row r="56" spans="1:11" ht="28.5" customHeight="1" thickTop="1">
      <c r="A56" s="14" t="s">
        <v>179</v>
      </c>
      <c r="B56" s="711" t="str">
        <f>表紙!B3&amp;"　　（１．定格エネルギー消費量）"</f>
        <v>アンダーカウンター洗浄機、ドアタイプ洗浄機（選択してください）　　（１．定格エネルギー消費量）</v>
      </c>
      <c r="C56" s="712"/>
      <c r="D56" s="712"/>
      <c r="E56" s="712"/>
      <c r="F56" s="712"/>
      <c r="G56" s="712"/>
      <c r="H56" s="712"/>
      <c r="I56" s="712"/>
      <c r="J56" s="713" t="str">
        <f>"ガス種："&amp;表紙!$I$11</f>
        <v>ガス種：(選択して下さい)</v>
      </c>
      <c r="K56" s="714"/>
    </row>
    <row r="57" spans="1:11" ht="18" customHeight="1" thickBot="1">
      <c r="A57" s="15" t="s">
        <v>378</v>
      </c>
      <c r="B57" s="720" t="str">
        <f>IF(表紙!$B$6=0,"",表紙!$B$6)</f>
        <v/>
      </c>
      <c r="C57" s="720"/>
      <c r="D57" s="721"/>
      <c r="E57" s="721"/>
      <c r="F57" s="722"/>
      <c r="G57" s="374" t="s">
        <v>3</v>
      </c>
      <c r="H57" s="725" t="str">
        <f>IF(表紙!$H$5=0,"",表紙!$H$5)</f>
        <v/>
      </c>
      <c r="I57" s="726"/>
      <c r="J57" s="726"/>
      <c r="K57" s="727"/>
    </row>
    <row r="58" spans="1:11" ht="15" customHeight="1">
      <c r="A58" s="80"/>
      <c r="B58" s="74"/>
      <c r="C58" s="425"/>
      <c r="D58" s="425"/>
      <c r="E58" s="425"/>
      <c r="F58" s="272"/>
      <c r="G58" s="115"/>
      <c r="H58" s="74"/>
      <c r="I58" s="115"/>
      <c r="J58" s="272"/>
      <c r="K58" s="116"/>
    </row>
    <row r="59" spans="1:11" ht="23.25" customHeight="1">
      <c r="A59" s="64"/>
      <c r="B59" s="72"/>
      <c r="C59" s="708" t="s">
        <v>197</v>
      </c>
      <c r="D59" s="708"/>
      <c r="E59" s="708"/>
      <c r="F59" s="708"/>
      <c r="G59" s="75" t="s">
        <v>198</v>
      </c>
      <c r="H59" s="463"/>
      <c r="I59" s="387" t="s">
        <v>162</v>
      </c>
      <c r="J59" s="723" t="s">
        <v>25</v>
      </c>
      <c r="K59" s="724"/>
    </row>
    <row r="60" spans="1:11" ht="15" customHeight="1">
      <c r="A60" s="64"/>
      <c r="B60" s="76"/>
      <c r="C60" s="65"/>
      <c r="D60" s="65"/>
      <c r="E60" s="65"/>
      <c r="F60" s="65"/>
      <c r="G60" s="77"/>
      <c r="H60" s="78"/>
      <c r="I60" s="385"/>
      <c r="J60" s="385"/>
      <c r="K60" s="79"/>
    </row>
    <row r="61" spans="1:11" ht="15" customHeight="1">
      <c r="A61" s="64"/>
      <c r="B61" s="68" t="s">
        <v>364</v>
      </c>
      <c r="C61" s="65"/>
      <c r="D61" s="65"/>
      <c r="E61" s="65"/>
      <c r="F61" s="65"/>
      <c r="G61" s="77"/>
      <c r="H61" s="78"/>
      <c r="I61" s="385"/>
      <c r="J61" s="385"/>
      <c r="K61" s="79"/>
    </row>
    <row r="62" spans="1:11" ht="22.5" customHeight="1">
      <c r="A62" s="64"/>
      <c r="B62" s="72"/>
      <c r="C62" s="81" t="s">
        <v>199</v>
      </c>
      <c r="D62" s="65"/>
      <c r="E62" s="65"/>
      <c r="F62" s="381"/>
      <c r="G62" s="82" t="s">
        <v>510</v>
      </c>
      <c r="H62" s="464"/>
      <c r="I62" s="387" t="s">
        <v>115</v>
      </c>
      <c r="J62" s="723" t="s">
        <v>25</v>
      </c>
      <c r="K62" s="724"/>
    </row>
    <row r="63" spans="1:11" ht="8.25" customHeight="1">
      <c r="A63" s="64"/>
      <c r="B63" s="72"/>
      <c r="C63" s="65"/>
      <c r="D63" s="65"/>
      <c r="E63" s="65"/>
      <c r="F63" s="381"/>
      <c r="G63" s="83"/>
      <c r="H63" s="88"/>
      <c r="I63" s="387"/>
      <c r="J63" s="377"/>
      <c r="K63" s="378"/>
    </row>
    <row r="64" spans="1:11" ht="22.5" customHeight="1">
      <c r="A64" s="64"/>
      <c r="B64" s="68" t="s">
        <v>200</v>
      </c>
      <c r="C64" s="65"/>
      <c r="D64" s="65"/>
      <c r="E64" s="65"/>
      <c r="F64" s="381"/>
      <c r="G64" s="83"/>
      <c r="H64" s="88"/>
      <c r="I64" s="387"/>
      <c r="J64" s="377"/>
      <c r="K64" s="378"/>
    </row>
    <row r="65" spans="1:11" ht="42" customHeight="1">
      <c r="A65" s="64"/>
      <c r="B65" s="65"/>
      <c r="C65" s="65"/>
      <c r="D65" s="65"/>
      <c r="E65" s="65"/>
      <c r="F65" s="381"/>
      <c r="G65" s="83"/>
      <c r="H65" s="88"/>
      <c r="I65" s="387"/>
      <c r="J65" s="377"/>
      <c r="K65" s="378"/>
    </row>
    <row r="66" spans="1:11" ht="16.5" customHeight="1" thickBot="1">
      <c r="A66" s="86"/>
      <c r="B66" s="72"/>
      <c r="C66" s="381" t="s">
        <v>509</v>
      </c>
      <c r="D66" s="381"/>
      <c r="E66" s="381"/>
      <c r="F66" s="381"/>
      <c r="G66" s="72"/>
      <c r="H66" s="72"/>
      <c r="I66" s="72"/>
      <c r="J66" s="389"/>
      <c r="K66" s="79"/>
    </row>
    <row r="67" spans="1:11" ht="19.5" customHeight="1" thickBot="1">
      <c r="A67" s="86"/>
      <c r="B67" s="72"/>
      <c r="C67" s="381"/>
      <c r="D67" s="381"/>
      <c r="E67" s="381"/>
      <c r="F67" s="381"/>
      <c r="G67" s="82" t="s">
        <v>365</v>
      </c>
      <c r="H67" s="301" t="str">
        <f>IF(I21="①",(H41/H62)*100-100,IF(I21="②",(H59/H62)*100-100,""))</f>
        <v/>
      </c>
      <c r="I67" s="389" t="s">
        <v>116</v>
      </c>
      <c r="J67" s="389"/>
      <c r="K67" s="84"/>
    </row>
    <row r="68" spans="1:11" ht="15" customHeight="1">
      <c r="A68" s="86"/>
      <c r="B68" s="366"/>
      <c r="C68" s="728" t="s">
        <v>456</v>
      </c>
      <c r="D68" s="728"/>
      <c r="E68" s="719">
        <v>10</v>
      </c>
      <c r="F68" s="719"/>
      <c r="G68" s="87">
        <v>-10</v>
      </c>
      <c r="H68" s="89"/>
      <c r="I68" s="85"/>
      <c r="J68" s="74"/>
      <c r="K68" s="66"/>
    </row>
    <row r="69" spans="1:11" ht="15" customHeight="1">
      <c r="A69" s="86"/>
      <c r="B69" s="383"/>
      <c r="C69" s="383"/>
      <c r="D69" s="382"/>
      <c r="E69" s="382"/>
      <c r="F69" s="87"/>
      <c r="G69" s="74"/>
      <c r="H69" s="89"/>
      <c r="I69" s="85"/>
      <c r="J69" s="74"/>
      <c r="K69" s="66"/>
    </row>
    <row r="70" spans="1:11" s="13" customFormat="1" ht="15" customHeight="1">
      <c r="A70" s="64"/>
      <c r="B70" s="68" t="s">
        <v>23</v>
      </c>
      <c r="C70" s="65"/>
      <c r="D70" s="65"/>
      <c r="E70" s="65"/>
      <c r="F70" s="65"/>
      <c r="G70" s="65"/>
      <c r="H70" s="65"/>
      <c r="I70" s="65"/>
      <c r="J70" s="65"/>
      <c r="K70" s="66"/>
    </row>
    <row r="71" spans="1:11" s="13" customFormat="1" ht="15" customHeight="1">
      <c r="A71" s="64"/>
      <c r="B71" s="65"/>
      <c r="C71" s="717" t="s">
        <v>366</v>
      </c>
      <c r="D71" s="717"/>
      <c r="E71" s="717"/>
      <c r="F71" s="717"/>
      <c r="G71" s="717"/>
      <c r="H71" s="717"/>
      <c r="I71" s="717"/>
      <c r="J71" s="717"/>
      <c r="K71" s="66"/>
    </row>
    <row r="72" spans="1:11" s="13" customFormat="1" ht="15" customHeight="1">
      <c r="A72" s="70"/>
      <c r="B72" s="65"/>
      <c r="C72" s="717"/>
      <c r="D72" s="717"/>
      <c r="E72" s="717"/>
      <c r="F72" s="717"/>
      <c r="G72" s="717"/>
      <c r="H72" s="717"/>
      <c r="I72" s="717"/>
      <c r="J72" s="717"/>
      <c r="K72" s="66"/>
    </row>
    <row r="73" spans="1:11" s="13" customFormat="1" ht="7.5" customHeight="1">
      <c r="A73" s="64"/>
      <c r="B73" s="65"/>
      <c r="C73" s="717"/>
      <c r="D73" s="717"/>
      <c r="E73" s="717"/>
      <c r="F73" s="717"/>
      <c r="G73" s="717"/>
      <c r="H73" s="717"/>
      <c r="I73" s="717"/>
      <c r="J73" s="717"/>
      <c r="K73" s="66"/>
    </row>
    <row r="74" spans="1:11" s="13" customFormat="1" ht="35.25" customHeight="1">
      <c r="A74" s="64"/>
      <c r="B74" s="65"/>
      <c r="C74" s="379"/>
      <c r="D74" s="379"/>
      <c r="E74" s="379"/>
      <c r="F74" s="379"/>
      <c r="G74" s="379"/>
      <c r="H74" s="379"/>
      <c r="I74" s="379"/>
      <c r="J74" s="379"/>
      <c r="K74" s="66"/>
    </row>
    <row r="75" spans="1:11" s="13" customFormat="1" ht="21.75" customHeight="1">
      <c r="A75" s="64"/>
      <c r="B75" s="68" t="s">
        <v>367</v>
      </c>
      <c r="C75" s="65"/>
      <c r="D75" s="65"/>
      <c r="E75" s="65"/>
      <c r="F75" s="65"/>
      <c r="G75" s="65"/>
      <c r="H75" s="65"/>
      <c r="I75" s="65"/>
      <c r="J75" s="65"/>
      <c r="K75" s="66"/>
    </row>
    <row r="76" spans="1:11" s="13" customFormat="1" ht="15.6" customHeight="1">
      <c r="A76" s="64"/>
      <c r="B76" s="65"/>
      <c r="C76" s="718" t="s">
        <v>368</v>
      </c>
      <c r="D76" s="718"/>
      <c r="E76" s="718"/>
      <c r="F76" s="718"/>
      <c r="G76" s="718"/>
      <c r="H76" s="718"/>
      <c r="I76" s="718"/>
      <c r="J76" s="718"/>
      <c r="K76" s="66"/>
    </row>
    <row r="77" spans="1:11" s="13" customFormat="1" ht="15.6" customHeight="1">
      <c r="A77" s="64"/>
      <c r="B77" s="409"/>
      <c r="C77" s="718"/>
      <c r="D77" s="718"/>
      <c r="E77" s="718"/>
      <c r="F77" s="718"/>
      <c r="G77" s="718"/>
      <c r="H77" s="718"/>
      <c r="I77" s="718"/>
      <c r="J77" s="718"/>
      <c r="K77" s="66"/>
    </row>
    <row r="78" spans="1:11" s="13" customFormat="1" ht="15.6" customHeight="1">
      <c r="A78" s="64"/>
      <c r="B78" s="409"/>
      <c r="C78" s="718"/>
      <c r="D78" s="718"/>
      <c r="E78" s="718"/>
      <c r="F78" s="718"/>
      <c r="G78" s="718"/>
      <c r="H78" s="718"/>
      <c r="I78" s="718"/>
      <c r="J78" s="718"/>
      <c r="K78" s="66"/>
    </row>
    <row r="79" spans="1:11" s="13" customFormat="1" ht="15.6" customHeight="1">
      <c r="A79" s="64"/>
      <c r="B79" s="409"/>
      <c r="C79" s="718"/>
      <c r="D79" s="718"/>
      <c r="E79" s="718"/>
      <c r="F79" s="718"/>
      <c r="G79" s="718"/>
      <c r="H79" s="718"/>
      <c r="I79" s="718"/>
      <c r="J79" s="718"/>
      <c r="K79" s="66"/>
    </row>
    <row r="80" spans="1:11" s="13" customFormat="1" ht="11.25" customHeight="1">
      <c r="A80" s="64"/>
      <c r="B80" s="409"/>
      <c r="C80" s="718"/>
      <c r="D80" s="718"/>
      <c r="E80" s="718"/>
      <c r="F80" s="718"/>
      <c r="G80" s="718"/>
      <c r="H80" s="718"/>
      <c r="I80" s="718"/>
      <c r="J80" s="718"/>
      <c r="K80" s="66"/>
    </row>
    <row r="81" spans="1:11" s="13" customFormat="1" ht="6.75" customHeight="1">
      <c r="A81" s="64"/>
      <c r="B81" s="409"/>
      <c r="C81" s="718"/>
      <c r="D81" s="718"/>
      <c r="E81" s="718"/>
      <c r="F81" s="718"/>
      <c r="G81" s="718"/>
      <c r="H81" s="718"/>
      <c r="I81" s="718"/>
      <c r="J81" s="718"/>
      <c r="K81" s="66"/>
    </row>
    <row r="82" spans="1:11" s="13" customFormat="1" ht="16.899999999999999" customHeight="1">
      <c r="A82" s="90"/>
      <c r="B82" s="68" t="s">
        <v>163</v>
      </c>
      <c r="C82" s="91"/>
      <c r="D82" s="92"/>
      <c r="E82" s="65"/>
      <c r="F82" s="65"/>
      <c r="G82" s="65"/>
      <c r="H82" s="65"/>
      <c r="I82" s="65"/>
      <c r="J82" s="65"/>
      <c r="K82" s="66"/>
    </row>
    <row r="83" spans="1:11" s="13" customFormat="1" ht="15" customHeight="1">
      <c r="A83" s="64"/>
      <c r="B83" s="68"/>
      <c r="C83" s="93" t="s">
        <v>484</v>
      </c>
      <c r="D83" s="65"/>
      <c r="E83" s="65"/>
      <c r="F83" s="65"/>
      <c r="G83" s="74"/>
      <c r="H83" s="74"/>
      <c r="I83" s="65"/>
      <c r="J83" s="65"/>
      <c r="K83" s="66"/>
    </row>
    <row r="84" spans="1:11" ht="18.75" customHeight="1">
      <c r="A84" s="86"/>
      <c r="B84" s="381"/>
      <c r="C84" s="65"/>
      <c r="D84" s="65"/>
      <c r="E84" s="65"/>
      <c r="F84" s="72"/>
      <c r="G84" s="89" t="s">
        <v>124</v>
      </c>
      <c r="H84" s="465"/>
      <c r="I84" s="387" t="s">
        <v>115</v>
      </c>
      <c r="J84" s="709" t="s">
        <v>25</v>
      </c>
      <c r="K84" s="710"/>
    </row>
    <row r="85" spans="1:11" ht="3.75" customHeight="1">
      <c r="A85" s="86"/>
      <c r="B85" s="76"/>
      <c r="C85" s="65"/>
      <c r="D85" s="65"/>
      <c r="E85" s="65"/>
      <c r="F85" s="72"/>
      <c r="G85" s="77"/>
      <c r="H85" s="50"/>
      <c r="I85" s="385"/>
      <c r="J85" s="380"/>
      <c r="K85" s="97"/>
    </row>
    <row r="86" spans="1:11" ht="26.25" customHeight="1">
      <c r="A86" s="86"/>
      <c r="B86" s="65"/>
      <c r="C86" s="65"/>
      <c r="D86" s="65"/>
      <c r="E86" s="381"/>
      <c r="F86" s="72"/>
      <c r="G86" s="89" t="s">
        <v>125</v>
      </c>
      <c r="H86" s="464"/>
      <c r="I86" s="387" t="s">
        <v>115</v>
      </c>
      <c r="J86" s="709" t="s">
        <v>25</v>
      </c>
      <c r="K86" s="710"/>
    </row>
    <row r="87" spans="1:11" ht="3" customHeight="1">
      <c r="A87" s="86"/>
      <c r="B87" s="65"/>
      <c r="C87" s="65"/>
      <c r="D87" s="65"/>
      <c r="E87" s="381"/>
      <c r="F87" s="72"/>
      <c r="G87" s="83"/>
      <c r="H87" s="53"/>
      <c r="I87" s="387"/>
      <c r="J87" s="380"/>
      <c r="K87" s="97"/>
    </row>
    <row r="88" spans="1:11" ht="17.25" customHeight="1">
      <c r="A88" s="86"/>
      <c r="B88" s="72"/>
      <c r="C88" s="65"/>
      <c r="D88" s="65"/>
      <c r="E88" s="381"/>
      <c r="F88" s="72"/>
      <c r="G88" s="89" t="s">
        <v>128</v>
      </c>
      <c r="H88" s="466"/>
      <c r="I88" s="387" t="s">
        <v>123</v>
      </c>
      <c r="J88" s="709" t="s">
        <v>48</v>
      </c>
      <c r="K88" s="710"/>
    </row>
    <row r="89" spans="1:11" ht="6" customHeight="1" thickBot="1">
      <c r="A89" s="86"/>
      <c r="B89" s="74"/>
      <c r="C89" s="72"/>
      <c r="D89" s="74"/>
      <c r="E89" s="72"/>
      <c r="F89" s="72"/>
      <c r="G89" s="89"/>
      <c r="H89" s="51"/>
      <c r="I89" s="74"/>
      <c r="J89" s="380"/>
      <c r="K89" s="97"/>
    </row>
    <row r="90" spans="1:11" ht="20.25" customHeight="1" thickBot="1">
      <c r="A90" s="86"/>
      <c r="B90" s="72"/>
      <c r="C90" s="381" t="s">
        <v>370</v>
      </c>
      <c r="D90" s="76"/>
      <c r="E90" s="76"/>
      <c r="F90" s="72"/>
      <c r="G90" s="82" t="s">
        <v>486</v>
      </c>
      <c r="H90" s="302" t="str">
        <f>IF(OR(H86="",H84=""),"",(H84/H86)*100-100)</f>
        <v/>
      </c>
      <c r="I90" s="389" t="s">
        <v>116</v>
      </c>
      <c r="J90" s="380"/>
      <c r="K90" s="97"/>
    </row>
    <row r="91" spans="1:11" ht="18" customHeight="1">
      <c r="A91" s="86"/>
      <c r="B91" s="76"/>
      <c r="C91" s="728" t="s">
        <v>118</v>
      </c>
      <c r="D91" s="728"/>
      <c r="E91" s="719">
        <f>IF(AND(H86&gt;0.1,H86&lt;=1),15,IF(H86&gt;1,10,20))</f>
        <v>20</v>
      </c>
      <c r="F91" s="719"/>
      <c r="G91" s="382">
        <f>IF(AND(H86&gt;0.1,H86&lt;=1),-15,IF(H86&gt;1,-10,-20))</f>
        <v>-20</v>
      </c>
      <c r="H91" s="98"/>
      <c r="I91" s="98"/>
      <c r="J91" s="380"/>
      <c r="K91" s="97"/>
    </row>
    <row r="92" spans="1:11" ht="12" customHeight="1">
      <c r="A92" s="86"/>
      <c r="B92" s="383"/>
      <c r="C92" s="383"/>
      <c r="D92" s="382"/>
      <c r="E92" s="87"/>
      <c r="F92" s="72"/>
      <c r="G92" s="89"/>
      <c r="H92" s="99"/>
      <c r="I92" s="99"/>
      <c r="J92" s="380"/>
      <c r="K92" s="97"/>
    </row>
    <row r="93" spans="1:11" ht="17.25" customHeight="1">
      <c r="A93" s="86"/>
      <c r="B93" s="383"/>
      <c r="C93" s="93" t="s">
        <v>485</v>
      </c>
      <c r="D93" s="382"/>
      <c r="E93" s="87"/>
      <c r="F93" s="72"/>
      <c r="G93" s="89"/>
      <c r="H93" s="99"/>
      <c r="I93" s="99"/>
      <c r="J93" s="380"/>
      <c r="K93" s="97"/>
    </row>
    <row r="94" spans="1:11" ht="18" customHeight="1">
      <c r="A94" s="86"/>
      <c r="B94" s="381"/>
      <c r="C94" s="72"/>
      <c r="D94" s="65"/>
      <c r="E94" s="65"/>
      <c r="F94" s="72"/>
      <c r="G94" s="89" t="s">
        <v>126</v>
      </c>
      <c r="H94" s="465"/>
      <c r="I94" s="387" t="s">
        <v>115</v>
      </c>
      <c r="J94" s="709" t="s">
        <v>25</v>
      </c>
      <c r="K94" s="710"/>
    </row>
    <row r="95" spans="1:11" ht="3.75" customHeight="1">
      <c r="A95" s="86"/>
      <c r="B95" s="76"/>
      <c r="C95" s="65"/>
      <c r="D95" s="65"/>
      <c r="E95" s="65"/>
      <c r="F95" s="72"/>
      <c r="G95" s="77"/>
      <c r="H95" s="50"/>
      <c r="I95" s="385"/>
      <c r="J95" s="380"/>
      <c r="K95" s="97"/>
    </row>
    <row r="96" spans="1:11" ht="26.25" customHeight="1">
      <c r="A96" s="86"/>
      <c r="B96" s="65"/>
      <c r="C96" s="65"/>
      <c r="D96" s="65"/>
      <c r="E96" s="381"/>
      <c r="F96" s="72"/>
      <c r="G96" s="89" t="s">
        <v>127</v>
      </c>
      <c r="H96" s="464"/>
      <c r="I96" s="387" t="s">
        <v>115</v>
      </c>
      <c r="J96" s="709" t="s">
        <v>25</v>
      </c>
      <c r="K96" s="710"/>
    </row>
    <row r="97" spans="1:13" ht="5.25" customHeight="1" thickBot="1">
      <c r="A97" s="86"/>
      <c r="B97" s="65"/>
      <c r="C97" s="65"/>
      <c r="D97" s="65"/>
      <c r="E97" s="381"/>
      <c r="F97" s="72"/>
      <c r="G97" s="83"/>
      <c r="H97" s="53"/>
      <c r="I97" s="387"/>
      <c r="J97" s="100"/>
      <c r="K97" s="101"/>
    </row>
    <row r="98" spans="1:13" ht="19.5" customHeight="1" thickBot="1">
      <c r="A98" s="86"/>
      <c r="B98" s="72"/>
      <c r="C98" s="381" t="s">
        <v>370</v>
      </c>
      <c r="D98" s="76"/>
      <c r="E98" s="76"/>
      <c r="F98" s="72"/>
      <c r="G98" s="82" t="s">
        <v>369</v>
      </c>
      <c r="H98" s="302" t="str">
        <f>IF(OR(H96="",H94=""),"",(H94/H96)*100-100)</f>
        <v/>
      </c>
      <c r="I98" s="389" t="s">
        <v>116</v>
      </c>
      <c r="J98" s="100"/>
      <c r="K98" s="101"/>
    </row>
    <row r="99" spans="1:13" ht="21" customHeight="1">
      <c r="A99" s="86"/>
      <c r="B99" s="76"/>
      <c r="C99" s="728" t="s">
        <v>118</v>
      </c>
      <c r="D99" s="728"/>
      <c r="E99" s="719">
        <f>IF(AND(H96&gt;0.1,H96&lt;=1),10,IF(H96&gt;1,5,15))</f>
        <v>15</v>
      </c>
      <c r="F99" s="719"/>
      <c r="G99" s="382">
        <f>IF(AND(H96&gt;0.1,H96&lt;=1),-10,IF(H96&gt;1,-10,-15))</f>
        <v>-15</v>
      </c>
      <c r="H99" s="98"/>
      <c r="I99" s="98"/>
      <c r="J99" s="100"/>
      <c r="K99" s="101"/>
    </row>
    <row r="100" spans="1:13" ht="14.25" customHeight="1">
      <c r="A100" s="86"/>
      <c r="B100" s="76"/>
      <c r="C100" s="383"/>
      <c r="D100" s="383"/>
      <c r="E100" s="382"/>
      <c r="F100" s="382"/>
      <c r="G100" s="382"/>
      <c r="H100" s="98"/>
      <c r="I100" s="98"/>
      <c r="J100" s="100"/>
      <c r="K100" s="101"/>
    </row>
    <row r="101" spans="1:13" ht="14.25" customHeight="1">
      <c r="A101" s="86"/>
      <c r="B101" s="76"/>
      <c r="C101" s="383"/>
      <c r="D101" s="383"/>
      <c r="E101" s="382"/>
      <c r="F101" s="382"/>
      <c r="G101" s="382"/>
      <c r="H101" s="98"/>
      <c r="I101" s="98"/>
      <c r="J101" s="100"/>
      <c r="K101" s="101"/>
    </row>
    <row r="102" spans="1:13" ht="14.25" customHeight="1">
      <c r="A102" s="86"/>
      <c r="B102" s="76"/>
      <c r="C102" s="383"/>
      <c r="D102" s="383"/>
      <c r="E102" s="382"/>
      <c r="F102" s="382"/>
      <c r="G102" s="382"/>
      <c r="H102" s="98"/>
      <c r="I102" s="98"/>
      <c r="J102" s="100"/>
      <c r="K102" s="101"/>
    </row>
    <row r="103" spans="1:13" ht="14.25" customHeight="1">
      <c r="A103" s="86"/>
      <c r="B103" s="76"/>
      <c r="C103" s="383"/>
      <c r="D103" s="383"/>
      <c r="E103" s="382"/>
      <c r="F103" s="382"/>
      <c r="G103" s="382"/>
      <c r="H103" s="98"/>
      <c r="I103" s="98"/>
      <c r="J103" s="100"/>
      <c r="K103" s="101"/>
    </row>
    <row r="104" spans="1:13" ht="15" customHeight="1" thickBot="1">
      <c r="A104" s="94"/>
      <c r="B104" s="95"/>
      <c r="C104" s="95"/>
      <c r="D104" s="95"/>
      <c r="E104" s="95"/>
      <c r="F104" s="95"/>
      <c r="G104" s="96"/>
      <c r="H104" s="96"/>
      <c r="I104" s="96"/>
      <c r="J104" s="96"/>
      <c r="K104" s="102"/>
    </row>
    <row r="105" spans="1:13" ht="15" customHeight="1" thickBot="1">
      <c r="A105" s="107"/>
      <c r="B105" s="107"/>
      <c r="C105" s="107"/>
      <c r="D105" s="107"/>
      <c r="E105" s="107"/>
      <c r="F105" s="107"/>
      <c r="G105" s="107"/>
      <c r="H105" s="107"/>
      <c r="I105" s="107"/>
      <c r="J105" s="107"/>
      <c r="K105" s="107"/>
    </row>
    <row r="106" spans="1:13" s="13" customFormat="1" ht="18.75" customHeight="1" thickBot="1">
      <c r="A106" s="735" t="s">
        <v>171</v>
      </c>
      <c r="B106" s="736"/>
      <c r="C106" s="736"/>
      <c r="D106" s="736"/>
      <c r="E106" s="736"/>
      <c r="F106" s="736"/>
      <c r="G106" s="736"/>
      <c r="H106" s="736"/>
      <c r="I106" s="736"/>
      <c r="J106" s="736"/>
      <c r="K106" s="737"/>
    </row>
    <row r="107" spans="1:13" s="13" customFormat="1" ht="28.5" customHeight="1" thickTop="1">
      <c r="A107" s="14" t="s">
        <v>179</v>
      </c>
      <c r="B107" s="711" t="str">
        <f>表紙!B3&amp;"　　（１．定格エネルギー消費量）"</f>
        <v>アンダーカウンター洗浄機、ドアタイプ洗浄機（選択してください）　　（１．定格エネルギー消費量）</v>
      </c>
      <c r="C107" s="712"/>
      <c r="D107" s="712"/>
      <c r="E107" s="712"/>
      <c r="F107" s="712"/>
      <c r="G107" s="712"/>
      <c r="H107" s="712"/>
      <c r="I107" s="712"/>
      <c r="J107" s="713" t="str">
        <f>"ガス種："&amp;表紙!$I$11</f>
        <v>ガス種：(選択して下さい)</v>
      </c>
      <c r="K107" s="714"/>
    </row>
    <row r="108" spans="1:13" s="13" customFormat="1" ht="18" customHeight="1" thickBot="1">
      <c r="A108" s="15" t="s">
        <v>378</v>
      </c>
      <c r="B108" s="720" t="str">
        <f>IF(表紙!$B$6=0,"",表紙!$B$6)</f>
        <v/>
      </c>
      <c r="C108" s="720"/>
      <c r="D108" s="721"/>
      <c r="E108" s="721"/>
      <c r="F108" s="722"/>
      <c r="G108" s="374" t="s">
        <v>3</v>
      </c>
      <c r="H108" s="725" t="str">
        <f>IF(表紙!$H$5=0,"",表紙!$H$5)</f>
        <v/>
      </c>
      <c r="I108" s="726"/>
      <c r="J108" s="726"/>
      <c r="K108" s="727"/>
    </row>
    <row r="109" spans="1:13" s="13" customFormat="1" ht="15" customHeight="1">
      <c r="A109" s="80"/>
      <c r="B109" s="74"/>
      <c r="C109" s="425"/>
      <c r="D109" s="425"/>
      <c r="E109" s="425"/>
      <c r="F109" s="272"/>
      <c r="G109" s="115"/>
      <c r="H109" s="74"/>
      <c r="I109" s="115"/>
      <c r="J109" s="272"/>
      <c r="K109" s="116"/>
    </row>
    <row r="110" spans="1:13" ht="16.5" customHeight="1">
      <c r="A110" s="86"/>
      <c r="B110" s="72"/>
      <c r="C110" s="72"/>
      <c r="D110" s="72"/>
      <c r="E110" s="72"/>
      <c r="F110" s="72"/>
      <c r="G110" s="89"/>
      <c r="H110" s="99"/>
      <c r="I110" s="99"/>
      <c r="J110" s="100"/>
      <c r="K110" s="101"/>
    </row>
    <row r="111" spans="1:13" ht="19.5" customHeight="1">
      <c r="A111" s="103"/>
      <c r="B111" s="68" t="s">
        <v>164</v>
      </c>
      <c r="C111" s="383"/>
      <c r="D111" s="382"/>
      <c r="E111" s="87"/>
      <c r="F111" s="72"/>
      <c r="G111" s="89"/>
      <c r="H111" s="99"/>
      <c r="I111" s="99"/>
      <c r="J111" s="100"/>
      <c r="K111" s="101"/>
    </row>
    <row r="112" spans="1:13" s="13" customFormat="1" ht="17.25" customHeight="1">
      <c r="A112" s="64"/>
      <c r="B112" s="65"/>
      <c r="C112" s="104" t="s">
        <v>201</v>
      </c>
      <c r="D112" s="81"/>
      <c r="E112" s="81"/>
      <c r="F112" s="81"/>
      <c r="G112" s="75" t="s">
        <v>204</v>
      </c>
      <c r="H112" s="465"/>
      <c r="I112" s="387" t="s">
        <v>115</v>
      </c>
      <c r="J112" s="738" t="s">
        <v>25</v>
      </c>
      <c r="K112" s="739"/>
      <c r="M112" s="17"/>
    </row>
    <row r="113" spans="1:13" s="13" customFormat="1" ht="3.75" customHeight="1">
      <c r="A113" s="64"/>
      <c r="B113" s="65"/>
      <c r="C113" s="104"/>
      <c r="D113" s="81"/>
      <c r="E113" s="81"/>
      <c r="F113" s="81"/>
      <c r="G113" s="105"/>
      <c r="H113" s="50"/>
      <c r="I113" s="385"/>
      <c r="J113" s="385"/>
      <c r="K113" s="108"/>
      <c r="M113" s="28"/>
    </row>
    <row r="114" spans="1:13" s="13" customFormat="1" ht="26.25" customHeight="1">
      <c r="A114" s="64"/>
      <c r="B114" s="65"/>
      <c r="C114" s="81" t="s">
        <v>202</v>
      </c>
      <c r="D114" s="81"/>
      <c r="E114" s="104"/>
      <c r="F114" s="81"/>
      <c r="G114" s="75" t="s">
        <v>511</v>
      </c>
      <c r="H114" s="464"/>
      <c r="I114" s="387" t="s">
        <v>115</v>
      </c>
      <c r="J114" s="738" t="s">
        <v>25</v>
      </c>
      <c r="K114" s="739"/>
    </row>
    <row r="115" spans="1:13" ht="3.75" customHeight="1">
      <c r="A115" s="86"/>
      <c r="B115" s="72"/>
      <c r="C115" s="106"/>
      <c r="D115" s="106"/>
      <c r="E115" s="81"/>
      <c r="F115" s="81"/>
      <c r="G115" s="75"/>
      <c r="H115" s="85"/>
      <c r="I115" s="74"/>
      <c r="J115" s="109"/>
      <c r="K115" s="101"/>
    </row>
    <row r="116" spans="1:13" ht="12" customHeight="1" thickBot="1">
      <c r="A116" s="86"/>
      <c r="B116" s="72"/>
      <c r="C116" s="708" t="s">
        <v>203</v>
      </c>
      <c r="D116" s="740"/>
      <c r="E116" s="740"/>
      <c r="F116" s="740"/>
      <c r="G116" s="105"/>
      <c r="H116" s="72"/>
      <c r="I116" s="72"/>
      <c r="J116" s="100"/>
      <c r="K116" s="101"/>
    </row>
    <row r="117" spans="1:13" ht="24.75" customHeight="1" thickBot="1">
      <c r="A117" s="86"/>
      <c r="B117" s="72"/>
      <c r="C117" s="740"/>
      <c r="D117" s="740"/>
      <c r="E117" s="740"/>
      <c r="F117" s="740"/>
      <c r="G117" s="75" t="s">
        <v>205</v>
      </c>
      <c r="H117" s="302" t="str">
        <f>IF(OR(H114="",H112=""),"",(H112/H114)*100-100)</f>
        <v/>
      </c>
      <c r="I117" s="389" t="s">
        <v>116</v>
      </c>
      <c r="J117" s="100"/>
      <c r="K117" s="101"/>
    </row>
    <row r="118" spans="1:13" ht="15" customHeight="1">
      <c r="A118" s="86"/>
      <c r="B118" s="76"/>
      <c r="C118" s="728" t="s">
        <v>118</v>
      </c>
      <c r="D118" s="728"/>
      <c r="E118" s="719">
        <f>IF(H114*1000&lt;=30,25,IF(H114*1000&lt;=100,20,IF(H114*1000&lt;=1000,15,10)))</f>
        <v>25</v>
      </c>
      <c r="F118" s="719"/>
      <c r="G118" s="232">
        <f>IF(H114*1000&lt;=30,-25,IF(H114*1000&lt;=100,-20,IF(H114*1000&lt;=1000,-15,-10)))</f>
        <v>-25</v>
      </c>
      <c r="H118" s="98"/>
      <c r="I118" s="389"/>
      <c r="J118" s="100"/>
      <c r="K118" s="101"/>
    </row>
    <row r="119" spans="1:13" ht="16.5" customHeight="1">
      <c r="A119" s="86"/>
      <c r="B119" s="72"/>
      <c r="C119" s="72"/>
      <c r="D119" s="72"/>
      <c r="E119" s="72"/>
      <c r="F119" s="89"/>
      <c r="G119" s="99"/>
      <c r="H119" s="99"/>
      <c r="I119" s="389"/>
      <c r="J119" s="100"/>
      <c r="K119" s="101"/>
    </row>
    <row r="120" spans="1:13" ht="15" customHeight="1">
      <c r="A120" s="86"/>
      <c r="B120" s="107"/>
      <c r="C120" s="389" t="s">
        <v>117</v>
      </c>
      <c r="D120" s="74"/>
      <c r="E120" s="74"/>
      <c r="F120" s="107"/>
      <c r="G120" s="389" t="s">
        <v>161</v>
      </c>
      <c r="H120" s="74"/>
      <c r="I120" s="65"/>
      <c r="J120" s="65"/>
      <c r="K120" s="101"/>
    </row>
    <row r="121" spans="1:13" ht="16.5" customHeight="1">
      <c r="A121" s="86"/>
      <c r="B121" s="389"/>
      <c r="C121" s="74"/>
      <c r="D121" s="74"/>
      <c r="E121" s="74"/>
      <c r="F121" s="389"/>
      <c r="G121" s="74"/>
      <c r="H121" s="74"/>
      <c r="I121" s="65"/>
      <c r="J121" s="65"/>
      <c r="K121" s="101"/>
    </row>
    <row r="122" spans="1:13" ht="16.5" customHeight="1">
      <c r="A122" s="86"/>
      <c r="B122" s="389"/>
      <c r="C122" s="74"/>
      <c r="D122" s="74"/>
      <c r="E122" s="74"/>
      <c r="F122" s="74"/>
      <c r="G122" s="74"/>
      <c r="H122" s="74"/>
      <c r="I122" s="65"/>
      <c r="J122" s="65"/>
      <c r="K122" s="101"/>
    </row>
    <row r="123" spans="1:13" ht="15" customHeight="1">
      <c r="A123" s="86"/>
      <c r="B123" s="65"/>
      <c r="C123" s="74"/>
      <c r="D123" s="74"/>
      <c r="E123" s="74"/>
      <c r="F123" s="74"/>
      <c r="G123" s="74"/>
      <c r="H123" s="74"/>
      <c r="I123" s="65"/>
      <c r="J123" s="65"/>
      <c r="K123" s="101"/>
    </row>
    <row r="124" spans="1:13" ht="15" customHeight="1">
      <c r="A124" s="86"/>
      <c r="B124" s="65"/>
      <c r="C124" s="74"/>
      <c r="D124" s="74"/>
      <c r="E124" s="74"/>
      <c r="F124" s="74"/>
      <c r="G124" s="74"/>
      <c r="H124" s="74"/>
      <c r="I124" s="65"/>
      <c r="J124" s="65"/>
      <c r="K124" s="101"/>
    </row>
    <row r="125" spans="1:13" ht="15" customHeight="1">
      <c r="A125" s="86"/>
      <c r="B125" s="65"/>
      <c r="C125" s="74"/>
      <c r="D125" s="74"/>
      <c r="E125" s="74"/>
      <c r="F125" s="74"/>
      <c r="G125" s="74"/>
      <c r="H125" s="74"/>
      <c r="I125" s="65"/>
      <c r="J125" s="65"/>
      <c r="K125" s="101"/>
    </row>
    <row r="126" spans="1:13" ht="15" customHeight="1">
      <c r="A126" s="86"/>
      <c r="B126" s="65"/>
      <c r="C126" s="74"/>
      <c r="D126" s="74"/>
      <c r="E126" s="74"/>
      <c r="F126" s="74"/>
      <c r="G126" s="74"/>
      <c r="H126" s="74"/>
      <c r="I126" s="65"/>
      <c r="J126" s="65"/>
      <c r="K126" s="101"/>
    </row>
    <row r="127" spans="1:13" ht="15" customHeight="1">
      <c r="A127" s="86"/>
      <c r="B127" s="65"/>
      <c r="C127" s="74"/>
      <c r="D127" s="74"/>
      <c r="E127" s="74"/>
      <c r="F127" s="74"/>
      <c r="G127" s="74"/>
      <c r="H127" s="74"/>
      <c r="I127" s="65"/>
      <c r="J127" s="65"/>
      <c r="K127" s="101"/>
    </row>
    <row r="128" spans="1:13" ht="15" customHeight="1">
      <c r="A128" s="86"/>
      <c r="B128" s="65"/>
      <c r="C128" s="74"/>
      <c r="D128" s="74"/>
      <c r="E128" s="74"/>
      <c r="F128" s="74"/>
      <c r="G128" s="74"/>
      <c r="H128" s="74"/>
      <c r="I128" s="65"/>
      <c r="J128" s="65"/>
      <c r="K128" s="101"/>
    </row>
    <row r="129" spans="1:11" ht="15" customHeight="1">
      <c r="A129" s="86"/>
      <c r="B129" s="65"/>
      <c r="C129" s="65"/>
      <c r="D129" s="65"/>
      <c r="E129" s="65"/>
      <c r="F129" s="65"/>
      <c r="G129" s="65"/>
      <c r="H129" s="65"/>
      <c r="I129" s="65"/>
      <c r="J129" s="65"/>
      <c r="K129" s="101"/>
    </row>
    <row r="130" spans="1:11" ht="15" customHeight="1">
      <c r="A130" s="86"/>
      <c r="B130" s="65"/>
      <c r="C130" s="65"/>
      <c r="D130" s="65"/>
      <c r="E130" s="65"/>
      <c r="F130" s="65"/>
      <c r="G130" s="65"/>
      <c r="H130" s="65"/>
      <c r="I130" s="65"/>
      <c r="J130" s="65"/>
      <c r="K130" s="101"/>
    </row>
    <row r="131" spans="1:11" ht="15" customHeight="1">
      <c r="A131" s="86"/>
      <c r="B131" s="65"/>
      <c r="C131" s="65"/>
      <c r="D131" s="65"/>
      <c r="E131" s="65"/>
      <c r="F131" s="65"/>
      <c r="G131" s="65"/>
      <c r="H131" s="65"/>
      <c r="I131" s="65"/>
      <c r="J131" s="65"/>
      <c r="K131" s="101"/>
    </row>
    <row r="132" spans="1:11" ht="15" customHeight="1">
      <c r="A132" s="86"/>
      <c r="B132" s="65"/>
      <c r="C132" s="65"/>
      <c r="D132" s="65"/>
      <c r="E132" s="65"/>
      <c r="F132" s="65"/>
      <c r="G132" s="65"/>
      <c r="H132" s="65"/>
      <c r="I132" s="65"/>
      <c r="J132" s="65"/>
      <c r="K132" s="101"/>
    </row>
    <row r="133" spans="1:11" ht="15" customHeight="1">
      <c r="A133" s="86"/>
      <c r="B133" s="65"/>
      <c r="C133" s="65"/>
      <c r="D133" s="65"/>
      <c r="E133" s="65"/>
      <c r="F133" s="65"/>
      <c r="G133" s="65"/>
      <c r="H133" s="65"/>
      <c r="I133" s="65"/>
      <c r="J133" s="65"/>
      <c r="K133" s="101"/>
    </row>
    <row r="134" spans="1:11" ht="15" customHeight="1">
      <c r="A134" s="86"/>
      <c r="B134" s="65"/>
      <c r="C134" s="65"/>
      <c r="D134" s="65"/>
      <c r="E134" s="65"/>
      <c r="F134" s="65"/>
      <c r="G134" s="65"/>
      <c r="H134" s="65"/>
      <c r="I134" s="65"/>
      <c r="J134" s="65"/>
      <c r="K134" s="101"/>
    </row>
    <row r="135" spans="1:11" ht="15" customHeight="1">
      <c r="A135" s="86"/>
      <c r="B135" s="65"/>
      <c r="C135" s="65"/>
      <c r="D135" s="65"/>
      <c r="E135" s="65"/>
      <c r="F135" s="65"/>
      <c r="G135" s="65"/>
      <c r="H135" s="65"/>
      <c r="I135" s="65"/>
      <c r="J135" s="65"/>
      <c r="K135" s="101"/>
    </row>
    <row r="136" spans="1:11" ht="15" customHeight="1">
      <c r="A136" s="86"/>
      <c r="B136" s="65"/>
      <c r="C136" s="65"/>
      <c r="D136" s="65"/>
      <c r="E136" s="65"/>
      <c r="F136" s="65"/>
      <c r="G136" s="65"/>
      <c r="H136" s="65"/>
      <c r="I136" s="65"/>
      <c r="J136" s="65"/>
      <c r="K136" s="101"/>
    </row>
    <row r="137" spans="1:11" ht="15" customHeight="1">
      <c r="A137" s="86"/>
      <c r="B137" s="65"/>
      <c r="C137" s="65"/>
      <c r="D137" s="65"/>
      <c r="E137" s="65"/>
      <c r="F137" s="65"/>
      <c r="G137" s="65"/>
      <c r="H137" s="65"/>
      <c r="I137" s="65"/>
      <c r="J137" s="65"/>
      <c r="K137" s="101"/>
    </row>
    <row r="138" spans="1:11" ht="15" customHeight="1">
      <c r="A138" s="86"/>
      <c r="B138" s="65"/>
      <c r="C138" s="65"/>
      <c r="D138" s="65"/>
      <c r="E138" s="65"/>
      <c r="F138" s="65"/>
      <c r="G138" s="65"/>
      <c r="H138" s="65"/>
      <c r="I138" s="65"/>
      <c r="J138" s="65"/>
      <c r="K138" s="101"/>
    </row>
    <row r="139" spans="1:11" ht="15" customHeight="1">
      <c r="A139" s="86"/>
      <c r="B139" s="65"/>
      <c r="C139" s="65"/>
      <c r="D139" s="65"/>
      <c r="E139" s="65"/>
      <c r="F139" s="65"/>
      <c r="G139" s="65"/>
      <c r="H139" s="65"/>
      <c r="I139" s="65"/>
      <c r="J139" s="65"/>
      <c r="K139" s="101"/>
    </row>
    <row r="140" spans="1:11" ht="15" customHeight="1">
      <c r="A140" s="86"/>
      <c r="B140" s="65"/>
      <c r="C140" s="65"/>
      <c r="D140" s="65"/>
      <c r="E140" s="65"/>
      <c r="F140" s="65"/>
      <c r="G140" s="65"/>
      <c r="H140" s="65"/>
      <c r="I140" s="65"/>
      <c r="J140" s="65"/>
      <c r="K140" s="101"/>
    </row>
    <row r="141" spans="1:11" ht="15" customHeight="1">
      <c r="A141" s="86"/>
      <c r="B141" s="65"/>
      <c r="C141" s="65"/>
      <c r="D141" s="65"/>
      <c r="E141" s="65"/>
      <c r="F141" s="65"/>
      <c r="G141" s="65"/>
      <c r="H141" s="65"/>
      <c r="I141" s="65"/>
      <c r="J141" s="65"/>
      <c r="K141" s="101"/>
    </row>
    <row r="142" spans="1:11" ht="15" customHeight="1">
      <c r="A142" s="86"/>
      <c r="B142" s="65"/>
      <c r="C142" s="65"/>
      <c r="D142" s="65"/>
      <c r="E142" s="65"/>
      <c r="F142" s="65"/>
      <c r="G142" s="65"/>
      <c r="H142" s="65"/>
      <c r="I142" s="65"/>
      <c r="J142" s="65"/>
      <c r="K142" s="101"/>
    </row>
    <row r="143" spans="1:11" ht="15" customHeight="1">
      <c r="A143" s="86"/>
      <c r="B143" s="65"/>
      <c r="C143" s="65"/>
      <c r="D143" s="65"/>
      <c r="E143" s="65"/>
      <c r="F143" s="65"/>
      <c r="G143" s="65"/>
      <c r="H143" s="65"/>
      <c r="I143" s="65"/>
      <c r="J143" s="65"/>
      <c r="K143" s="101"/>
    </row>
    <row r="144" spans="1:11" ht="15" customHeight="1">
      <c r="A144" s="86"/>
      <c r="B144" s="65"/>
      <c r="C144" s="65"/>
      <c r="D144" s="65"/>
      <c r="E144" s="65"/>
      <c r="F144" s="65"/>
      <c r="G144" s="65"/>
      <c r="H144" s="65"/>
      <c r="I144" s="65"/>
      <c r="J144" s="65"/>
      <c r="K144" s="101"/>
    </row>
    <row r="145" spans="1:11" ht="15" customHeight="1">
      <c r="A145" s="86"/>
      <c r="B145" s="65"/>
      <c r="C145" s="65"/>
      <c r="D145" s="65"/>
      <c r="E145" s="65"/>
      <c r="F145" s="65"/>
      <c r="G145" s="65"/>
      <c r="H145" s="65"/>
      <c r="I145" s="65"/>
      <c r="J145" s="65"/>
      <c r="K145" s="101"/>
    </row>
    <row r="146" spans="1:11" ht="15" customHeight="1">
      <c r="A146" s="86"/>
      <c r="B146" s="65"/>
      <c r="C146" s="65"/>
      <c r="D146" s="65"/>
      <c r="E146" s="65"/>
      <c r="F146" s="65"/>
      <c r="G146" s="65"/>
      <c r="H146" s="65"/>
      <c r="I146" s="65"/>
      <c r="J146" s="65"/>
      <c r="K146" s="101"/>
    </row>
    <row r="147" spans="1:11" ht="15" customHeight="1">
      <c r="A147" s="86"/>
      <c r="B147" s="65"/>
      <c r="C147" s="65"/>
      <c r="D147" s="65"/>
      <c r="E147" s="65"/>
      <c r="F147" s="65"/>
      <c r="G147" s="65"/>
      <c r="H147" s="65"/>
      <c r="I147" s="65"/>
      <c r="J147" s="65"/>
      <c r="K147" s="101"/>
    </row>
    <row r="148" spans="1:11" ht="15" customHeight="1">
      <c r="A148" s="86"/>
      <c r="B148" s="65"/>
      <c r="C148" s="65"/>
      <c r="D148" s="65"/>
      <c r="E148" s="65"/>
      <c r="F148" s="65"/>
      <c r="G148" s="65"/>
      <c r="H148" s="65"/>
      <c r="I148" s="65"/>
      <c r="J148" s="65"/>
      <c r="K148" s="101"/>
    </row>
    <row r="149" spans="1:11" ht="15" customHeight="1">
      <c r="A149" s="86"/>
      <c r="B149" s="65"/>
      <c r="C149" s="65"/>
      <c r="D149" s="65"/>
      <c r="E149" s="65"/>
      <c r="F149" s="65"/>
      <c r="G149" s="65"/>
      <c r="H149" s="65"/>
      <c r="I149" s="65"/>
      <c r="J149" s="65"/>
      <c r="K149" s="101"/>
    </row>
    <row r="150" spans="1:11" ht="15" customHeight="1">
      <c r="A150" s="86"/>
      <c r="B150" s="65"/>
      <c r="C150" s="65"/>
      <c r="D150" s="65"/>
      <c r="E150" s="65"/>
      <c r="F150" s="65"/>
      <c r="G150" s="65"/>
      <c r="H150" s="65"/>
      <c r="I150" s="65"/>
      <c r="J150" s="65"/>
      <c r="K150" s="101"/>
    </row>
    <row r="151" spans="1:11" ht="15" customHeight="1">
      <c r="A151" s="86"/>
      <c r="B151" s="65"/>
      <c r="C151" s="65"/>
      <c r="D151" s="65"/>
      <c r="E151" s="65"/>
      <c r="F151" s="65"/>
      <c r="G151" s="65"/>
      <c r="H151" s="65"/>
      <c r="I151" s="65"/>
      <c r="J151" s="65"/>
      <c r="K151" s="101"/>
    </row>
    <row r="152" spans="1:11" ht="15" customHeight="1">
      <c r="A152" s="86"/>
      <c r="B152" s="65"/>
      <c r="C152" s="65"/>
      <c r="D152" s="65"/>
      <c r="E152" s="65"/>
      <c r="F152" s="65"/>
      <c r="G152" s="65"/>
      <c r="H152" s="65"/>
      <c r="I152" s="65"/>
      <c r="J152" s="65"/>
      <c r="K152" s="101"/>
    </row>
    <row r="153" spans="1:11" ht="15" customHeight="1">
      <c r="A153" s="86"/>
      <c r="B153" s="65"/>
      <c r="C153" s="65"/>
      <c r="D153" s="65"/>
      <c r="E153" s="65"/>
      <c r="F153" s="65"/>
      <c r="G153" s="65"/>
      <c r="H153" s="65"/>
      <c r="I153" s="65"/>
      <c r="J153" s="65"/>
      <c r="K153" s="101"/>
    </row>
    <row r="154" spans="1:11" ht="15" customHeight="1">
      <c r="A154" s="86"/>
      <c r="B154" s="65"/>
      <c r="C154" s="65"/>
      <c r="D154" s="65"/>
      <c r="E154" s="65"/>
      <c r="F154" s="65"/>
      <c r="G154" s="65"/>
      <c r="H154" s="65"/>
      <c r="I154" s="65"/>
      <c r="J154" s="65"/>
      <c r="K154" s="101"/>
    </row>
    <row r="155" spans="1:11" ht="15" customHeight="1">
      <c r="A155" s="86"/>
      <c r="B155" s="65"/>
      <c r="C155" s="65"/>
      <c r="D155" s="65"/>
      <c r="E155" s="65"/>
      <c r="F155" s="65"/>
      <c r="G155" s="65"/>
      <c r="H155" s="65"/>
      <c r="I155" s="65"/>
      <c r="J155" s="65"/>
      <c r="K155" s="101"/>
    </row>
    <row r="156" spans="1:11" s="13" customFormat="1" ht="15" customHeight="1" thickBot="1">
      <c r="A156" s="110"/>
      <c r="B156" s="96"/>
      <c r="C156" s="96"/>
      <c r="D156" s="96"/>
      <c r="E156" s="96"/>
      <c r="F156" s="96"/>
      <c r="G156" s="96"/>
      <c r="H156" s="96"/>
      <c r="I156" s="96"/>
      <c r="J156" s="96"/>
      <c r="K156" s="102"/>
    </row>
    <row r="157" spans="1:11" ht="9.75" customHeight="1">
      <c r="A157" s="29"/>
      <c r="B157" s="29"/>
      <c r="C157" s="29"/>
      <c r="D157" s="29"/>
      <c r="E157" s="29"/>
      <c r="F157" s="29"/>
      <c r="G157" s="29"/>
      <c r="H157" s="29"/>
      <c r="I157" s="29"/>
      <c r="J157" s="29"/>
    </row>
  </sheetData>
  <sheetProtection password="CC9A" sheet="1" objects="1" scenarios="1" formatCells="0" formatRows="0" insertRows="0" deleteRows="0"/>
  <mergeCells count="60">
    <mergeCell ref="J31:K31"/>
    <mergeCell ref="C8:J12"/>
    <mergeCell ref="C29:E29"/>
    <mergeCell ref="A2:K2"/>
    <mergeCell ref="B3:I3"/>
    <mergeCell ref="J3:K3"/>
    <mergeCell ref="B4:F4"/>
    <mergeCell ref="H4:K4"/>
    <mergeCell ref="C15:J19"/>
    <mergeCell ref="C21:H21"/>
    <mergeCell ref="I21:J21"/>
    <mergeCell ref="B5:E5"/>
    <mergeCell ref="J114:K114"/>
    <mergeCell ref="C116:F117"/>
    <mergeCell ref="J94:K94"/>
    <mergeCell ref="J96:K96"/>
    <mergeCell ref="J29:K29"/>
    <mergeCell ref="C35:F35"/>
    <mergeCell ref="J30:K30"/>
    <mergeCell ref="J32:K32"/>
    <mergeCell ref="J34:K34"/>
    <mergeCell ref="C30:E30"/>
    <mergeCell ref="C31:F31"/>
    <mergeCell ref="C32:F32"/>
    <mergeCell ref="J35:K35"/>
    <mergeCell ref="C33:F33"/>
    <mergeCell ref="C34:F34"/>
    <mergeCell ref="J33:K33"/>
    <mergeCell ref="B40:G40"/>
    <mergeCell ref="J41:K41"/>
    <mergeCell ref="D54:J54"/>
    <mergeCell ref="A55:K55"/>
    <mergeCell ref="E118:F118"/>
    <mergeCell ref="E91:F91"/>
    <mergeCell ref="E99:F99"/>
    <mergeCell ref="C118:D118"/>
    <mergeCell ref="C91:D91"/>
    <mergeCell ref="A106:K106"/>
    <mergeCell ref="B107:I107"/>
    <mergeCell ref="J107:K107"/>
    <mergeCell ref="B108:F108"/>
    <mergeCell ref="H108:K108"/>
    <mergeCell ref="C99:D99"/>
    <mergeCell ref="J112:K112"/>
    <mergeCell ref="J88:K88"/>
    <mergeCell ref="C71:J73"/>
    <mergeCell ref="C76:J81"/>
    <mergeCell ref="E68:F68"/>
    <mergeCell ref="B57:F57"/>
    <mergeCell ref="C59:F59"/>
    <mergeCell ref="J59:K59"/>
    <mergeCell ref="H57:K57"/>
    <mergeCell ref="C68:D68"/>
    <mergeCell ref="J62:K62"/>
    <mergeCell ref="C41:F41"/>
    <mergeCell ref="J84:K84"/>
    <mergeCell ref="J86:K86"/>
    <mergeCell ref="B56:I56"/>
    <mergeCell ref="J56:K56"/>
    <mergeCell ref="C43:J51"/>
  </mergeCells>
  <phoneticPr fontId="3"/>
  <conditionalFormatting sqref="H67">
    <cfRule type="expression" dxfId="21" priority="3" stopIfTrue="1">
      <formula>OR(+$H$67&gt;$E$68,$H$67&lt;$G$68)</formula>
    </cfRule>
  </conditionalFormatting>
  <conditionalFormatting sqref="H37">
    <cfRule type="expression" dxfId="20" priority="31">
      <formula>$I$21="①"</formula>
    </cfRule>
  </conditionalFormatting>
  <conditionalFormatting sqref="H29:H34">
    <cfRule type="expression" dxfId="19" priority="32">
      <formula>$I$21="①"</formula>
    </cfRule>
  </conditionalFormatting>
  <conditionalFormatting sqref="H35 H41">
    <cfRule type="expression" dxfId="18" priority="33">
      <formula>$I$21="①"</formula>
    </cfRule>
  </conditionalFormatting>
  <conditionalFormatting sqref="H59">
    <cfRule type="expression" dxfId="17" priority="34">
      <formula>$I$21="②"</formula>
    </cfRule>
  </conditionalFormatting>
  <conditionalFormatting sqref="B23">
    <cfRule type="expression" dxfId="16" priority="2">
      <formula>$I$21="①"</formula>
    </cfRule>
  </conditionalFormatting>
  <conditionalFormatting sqref="B43">
    <cfRule type="expression" dxfId="15" priority="1">
      <formula>$I$21="②"</formula>
    </cfRule>
  </conditionalFormatting>
  <conditionalFormatting sqref="H117">
    <cfRule type="expression" dxfId="14" priority="37" stopIfTrue="1">
      <formula>OR(+$H$117&gt;$E$118,$H$117&lt;$G$118)</formula>
    </cfRule>
  </conditionalFormatting>
  <conditionalFormatting sqref="I91 H118 I99:I103">
    <cfRule type="expression" dxfId="13" priority="38" stopIfTrue="1">
      <formula>OR(+$I$117&gt;$E$118,$I$117&lt;$G$118)</formula>
    </cfRule>
  </conditionalFormatting>
  <conditionalFormatting sqref="H90">
    <cfRule type="expression" dxfId="12" priority="39" stopIfTrue="1">
      <formula>OR(+$H$90&gt;$E$91,$H$90&lt;$G$91)</formula>
    </cfRule>
  </conditionalFormatting>
  <conditionalFormatting sqref="H98">
    <cfRule type="expression" dxfId="11" priority="40" stopIfTrue="1">
      <formula>OR(+$H$98&gt;$E$99,$H$98&lt;$G$99)</formula>
    </cfRule>
  </conditionalFormatting>
  <dataValidations count="2">
    <dataValidation type="list" allowBlank="1" showInputMessage="1" showErrorMessage="1" sqref="H37">
      <formula1>"（選択）,湿　式,乾　式"</formula1>
    </dataValidation>
    <dataValidation type="list" allowBlank="1" showInputMessage="1" showErrorMessage="1" sqref="I21:J22">
      <formula1>"（選択して下さい）,①,②"</formula1>
    </dataValidation>
  </dataValidations>
  <pageMargins left="0.78740157480314965" right="0.51181102362204722" top="0.59055118110236227" bottom="0.59055118110236227" header="0.19685039370078741" footer="0.19685039370078741"/>
  <pageSetup paperSize="9" fitToHeight="0" orientation="portrait" r:id="rId1"/>
  <headerFooter alignWithMargins="0"/>
  <rowBreaks count="3" manualBreakCount="3">
    <brk id="53" max="10" man="1"/>
    <brk id="104" max="10" man="1"/>
    <brk id="15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108"/>
  <sheetViews>
    <sheetView view="pageBreakPreview" zoomScaleNormal="100" zoomScaleSheetLayoutView="100" workbookViewId="0">
      <selection activeCell="C5" sqref="C5:D5"/>
    </sheetView>
  </sheetViews>
  <sheetFormatPr defaultColWidth="9" defaultRowHeight="13.5"/>
  <cols>
    <col min="1" max="1" width="7.125" style="12" customWidth="1"/>
    <col min="2" max="2" width="12.375" style="12" customWidth="1"/>
    <col min="3" max="4" width="7.75" style="12" customWidth="1"/>
    <col min="5" max="5" width="7.625" style="12" customWidth="1"/>
    <col min="6" max="6" width="6.25" style="12" customWidth="1"/>
    <col min="7" max="8" width="10.625" style="12" customWidth="1"/>
    <col min="9" max="9" width="7.875" style="12" customWidth="1"/>
    <col min="10" max="10" width="5" style="12" customWidth="1"/>
    <col min="11" max="11" width="6.5" style="12" customWidth="1"/>
    <col min="12" max="12" width="11.375" style="12" customWidth="1"/>
    <col min="13" max="16384" width="9" style="12"/>
  </cols>
  <sheetData>
    <row r="1" spans="1:13" ht="15" customHeight="1" thickBot="1">
      <c r="A1" s="107"/>
      <c r="B1" s="107"/>
      <c r="C1" s="107"/>
      <c r="D1" s="107"/>
      <c r="E1" s="107"/>
      <c r="F1" s="107"/>
      <c r="G1" s="107"/>
      <c r="H1" s="107"/>
      <c r="I1" s="107"/>
      <c r="J1" s="107"/>
      <c r="K1" s="107"/>
    </row>
    <row r="2" spans="1:13" s="13" customFormat="1" ht="18.75" customHeight="1" thickBot="1">
      <c r="A2" s="732" t="s">
        <v>171</v>
      </c>
      <c r="B2" s="733"/>
      <c r="C2" s="733"/>
      <c r="D2" s="733"/>
      <c r="E2" s="733"/>
      <c r="F2" s="733"/>
      <c r="G2" s="733"/>
      <c r="H2" s="733"/>
      <c r="I2" s="733"/>
      <c r="J2" s="733"/>
      <c r="K2" s="734"/>
    </row>
    <row r="3" spans="1:13" s="13" customFormat="1" ht="28.5" customHeight="1" thickTop="1">
      <c r="A3" s="14" t="s">
        <v>179</v>
      </c>
      <c r="B3" s="711" t="str">
        <f>+表紙!B3&amp;"　　（３．立上り性能）"</f>
        <v>アンダーカウンター洗浄機、ドアタイプ洗浄機（選択してください）　　（３．立上り性能）</v>
      </c>
      <c r="C3" s="712"/>
      <c r="D3" s="712"/>
      <c r="E3" s="712"/>
      <c r="F3" s="712"/>
      <c r="G3" s="712"/>
      <c r="H3" s="745"/>
      <c r="I3" s="761" t="str">
        <f>"ガス種："&amp;表紙!I11</f>
        <v>ガス種：(選択して下さい)</v>
      </c>
      <c r="J3" s="761"/>
      <c r="K3" s="714"/>
      <c r="L3" s="755"/>
      <c r="M3" s="755"/>
    </row>
    <row r="4" spans="1:13" s="13" customFormat="1" ht="18" customHeight="1" thickBot="1">
      <c r="A4" s="15" t="s">
        <v>378</v>
      </c>
      <c r="B4" s="720" t="str">
        <f>IF(表紙!$B$6=0,"",表紙!$B$6)</f>
        <v/>
      </c>
      <c r="C4" s="720"/>
      <c r="D4" s="720"/>
      <c r="E4" s="720"/>
      <c r="F4" s="722"/>
      <c r="G4" s="374" t="s">
        <v>3</v>
      </c>
      <c r="H4" s="725" t="str">
        <f>IF(表紙!$H$5=0,"",表紙!$H$5)</f>
        <v/>
      </c>
      <c r="I4" s="726"/>
      <c r="J4" s="726"/>
      <c r="K4" s="727"/>
    </row>
    <row r="5" spans="1:13" s="13" customFormat="1" ht="15.75" customHeight="1">
      <c r="A5" s="283" t="s">
        <v>27</v>
      </c>
      <c r="B5" s="765" t="s">
        <v>35</v>
      </c>
      <c r="C5" s="768"/>
      <c r="D5" s="769"/>
      <c r="E5" s="766" t="s">
        <v>70</v>
      </c>
      <c r="F5" s="767"/>
      <c r="G5" s="284"/>
      <c r="H5" s="765" t="s">
        <v>36</v>
      </c>
      <c r="I5" s="284"/>
      <c r="J5" s="770" t="s">
        <v>69</v>
      </c>
      <c r="K5" s="10"/>
    </row>
    <row r="6" spans="1:13" s="13" customFormat="1" ht="15.75" customHeight="1" thickBot="1">
      <c r="A6" s="285" t="s">
        <v>28</v>
      </c>
      <c r="B6" s="608"/>
      <c r="C6" s="772"/>
      <c r="D6" s="773"/>
      <c r="E6" s="635"/>
      <c r="F6" s="636"/>
      <c r="G6" s="286"/>
      <c r="H6" s="608"/>
      <c r="I6" s="286"/>
      <c r="J6" s="771"/>
      <c r="K6" s="11"/>
    </row>
    <row r="7" spans="1:13" s="13" customFormat="1" ht="6.6" customHeight="1">
      <c r="A7" s="80"/>
      <c r="B7" s="111"/>
      <c r="C7" s="112"/>
      <c r="D7" s="112"/>
      <c r="E7" s="113"/>
      <c r="F7" s="114"/>
      <c r="G7" s="115"/>
      <c r="H7" s="74"/>
      <c r="I7" s="115"/>
      <c r="J7" s="272"/>
      <c r="K7" s="116"/>
    </row>
    <row r="8" spans="1:13" s="13" customFormat="1" ht="22.5" customHeight="1" thickBot="1">
      <c r="A8" s="64"/>
      <c r="B8" s="117" t="s">
        <v>105</v>
      </c>
      <c r="C8" s="96"/>
      <c r="D8" s="96"/>
      <c r="E8" s="96"/>
      <c r="F8" s="96"/>
      <c r="G8" s="65"/>
      <c r="H8" s="118" t="str">
        <f>IF(表紙!G16="B.立上り時の給湯が仕上げすすぎﾀﾝｸに入る場合","記入不要","")</f>
        <v/>
      </c>
      <c r="I8" s="65"/>
      <c r="J8" s="65"/>
      <c r="K8" s="66"/>
    </row>
    <row r="9" spans="1:13" s="13" customFormat="1" ht="15" customHeight="1">
      <c r="A9" s="64"/>
      <c r="B9" s="777" t="s">
        <v>371</v>
      </c>
      <c r="C9" s="777"/>
      <c r="D9" s="777"/>
      <c r="E9" s="777"/>
      <c r="F9" s="777"/>
      <c r="G9" s="777"/>
      <c r="H9" s="777"/>
      <c r="I9" s="777"/>
      <c r="J9" s="777"/>
      <c r="K9" s="66"/>
    </row>
    <row r="10" spans="1:13" s="13" customFormat="1" ht="15" customHeight="1">
      <c r="A10" s="64"/>
      <c r="B10" s="777"/>
      <c r="C10" s="777"/>
      <c r="D10" s="777"/>
      <c r="E10" s="777"/>
      <c r="F10" s="777"/>
      <c r="G10" s="777"/>
      <c r="H10" s="777"/>
      <c r="I10" s="777"/>
      <c r="J10" s="777"/>
      <c r="K10" s="66"/>
      <c r="M10" s="13" t="str">
        <f>表紙!G16</f>
        <v>（選択してください）</v>
      </c>
    </row>
    <row r="11" spans="1:13" s="13" customFormat="1" ht="15" customHeight="1">
      <c r="A11" s="64"/>
      <c r="B11" s="777"/>
      <c r="C11" s="777"/>
      <c r="D11" s="777"/>
      <c r="E11" s="777"/>
      <c r="F11" s="777"/>
      <c r="G11" s="777"/>
      <c r="H11" s="777"/>
      <c r="I11" s="777"/>
      <c r="J11" s="777"/>
      <c r="K11" s="66"/>
      <c r="M11" s="13" t="str">
        <f>IF(M10="A.給湯(標準温度:60℃)を接続し、立上り時の給湯が洗浄タンクに直接入る場合",""," 別のシートを使用してください")</f>
        <v xml:space="preserve"> 別のシートを使用してください</v>
      </c>
    </row>
    <row r="12" spans="1:13" s="13" customFormat="1" ht="15" customHeight="1">
      <c r="A12" s="64"/>
      <c r="B12" s="777"/>
      <c r="C12" s="777"/>
      <c r="D12" s="777"/>
      <c r="E12" s="777"/>
      <c r="F12" s="777"/>
      <c r="G12" s="777"/>
      <c r="H12" s="777"/>
      <c r="I12" s="777"/>
      <c r="J12" s="777"/>
      <c r="K12" s="66"/>
    </row>
    <row r="13" spans="1:13" s="13" customFormat="1" ht="15" customHeight="1">
      <c r="A13" s="64"/>
      <c r="B13" s="777"/>
      <c r="C13" s="777"/>
      <c r="D13" s="777"/>
      <c r="E13" s="777"/>
      <c r="F13" s="777"/>
      <c r="G13" s="777"/>
      <c r="H13" s="777"/>
      <c r="I13" s="777"/>
      <c r="J13" s="777"/>
      <c r="K13" s="66"/>
    </row>
    <row r="14" spans="1:13" s="13" customFormat="1" ht="15" customHeight="1">
      <c r="A14" s="64"/>
      <c r="B14" s="777"/>
      <c r="C14" s="777"/>
      <c r="D14" s="777"/>
      <c r="E14" s="777"/>
      <c r="F14" s="777"/>
      <c r="G14" s="777"/>
      <c r="H14" s="777"/>
      <c r="I14" s="777"/>
      <c r="J14" s="777"/>
      <c r="K14" s="66"/>
    </row>
    <row r="15" spans="1:13" s="13" customFormat="1" ht="30" customHeight="1">
      <c r="A15" s="64"/>
      <c r="B15" s="777"/>
      <c r="C15" s="777"/>
      <c r="D15" s="777"/>
      <c r="E15" s="777"/>
      <c r="F15" s="777"/>
      <c r="G15" s="777"/>
      <c r="H15" s="777"/>
      <c r="I15" s="777"/>
      <c r="J15" s="777"/>
      <c r="K15" s="66"/>
    </row>
    <row r="16" spans="1:13" s="13" customFormat="1" ht="15.75" customHeight="1">
      <c r="A16" s="64"/>
      <c r="B16" s="774" t="s">
        <v>102</v>
      </c>
      <c r="C16" s="774"/>
      <c r="D16" s="74"/>
      <c r="E16" s="74"/>
      <c r="F16" s="74"/>
      <c r="G16" s="192" t="s">
        <v>27</v>
      </c>
      <c r="H16" s="192" t="s">
        <v>28</v>
      </c>
      <c r="I16" s="65"/>
      <c r="J16" s="65"/>
      <c r="K16" s="66"/>
    </row>
    <row r="17" spans="1:14" s="13" customFormat="1" ht="15.75" customHeight="1">
      <c r="A17" s="64"/>
      <c r="B17" s="280" t="s">
        <v>487</v>
      </c>
      <c r="C17" s="278"/>
      <c r="D17" s="278"/>
      <c r="E17" s="278"/>
      <c r="F17" s="74"/>
      <c r="G17" s="74"/>
      <c r="H17" s="74"/>
      <c r="I17" s="65"/>
      <c r="J17" s="65"/>
      <c r="K17" s="66"/>
    </row>
    <row r="18" spans="1:14" s="13" customFormat="1" ht="17.25" customHeight="1">
      <c r="A18" s="64"/>
      <c r="B18" s="778"/>
      <c r="C18" s="778"/>
      <c r="D18" s="778"/>
      <c r="E18" s="778"/>
      <c r="F18" s="119" t="s">
        <v>376</v>
      </c>
      <c r="G18" s="303"/>
      <c r="H18" s="303"/>
      <c r="I18" s="387" t="s">
        <v>26</v>
      </c>
      <c r="J18" s="757" t="s">
        <v>29</v>
      </c>
      <c r="K18" s="758"/>
    </row>
    <row r="19" spans="1:14" s="13" customFormat="1" ht="17.25" customHeight="1">
      <c r="A19" s="64"/>
      <c r="B19" s="764" t="s">
        <v>372</v>
      </c>
      <c r="C19" s="764"/>
      <c r="D19" s="764"/>
      <c r="E19" s="764"/>
      <c r="F19" s="119" t="s">
        <v>377</v>
      </c>
      <c r="G19" s="304"/>
      <c r="H19" s="304"/>
      <c r="I19" s="387" t="s">
        <v>17</v>
      </c>
      <c r="J19" s="757" t="s">
        <v>24</v>
      </c>
      <c r="K19" s="758"/>
    </row>
    <row r="20" spans="1:14" s="13" customFormat="1" ht="6" customHeight="1" thickBot="1">
      <c r="A20" s="64"/>
      <c r="B20" s="71"/>
      <c r="C20" s="71"/>
      <c r="D20" s="71"/>
      <c r="E20" s="71"/>
      <c r="F20" s="119"/>
      <c r="G20" s="132"/>
      <c r="H20" s="132"/>
      <c r="I20" s="387"/>
      <c r="J20" s="129"/>
      <c r="K20" s="66"/>
    </row>
    <row r="21" spans="1:14" s="13" customFormat="1" ht="17.25" customHeight="1" thickBot="1">
      <c r="A21" s="64"/>
      <c r="B21" s="389" t="s">
        <v>373</v>
      </c>
      <c r="C21" s="71"/>
      <c r="D21" s="71"/>
      <c r="E21" s="71"/>
      <c r="F21" s="120" t="s">
        <v>207</v>
      </c>
      <c r="G21" s="305" t="str">
        <f>IF(G18&lt;&gt;"",+G18,"")</f>
        <v/>
      </c>
      <c r="H21" s="305" t="str">
        <f>IF(H18&lt;&gt;"",+H18,"")</f>
        <v/>
      </c>
      <c r="I21" s="387" t="s">
        <v>26</v>
      </c>
      <c r="J21" s="757" t="s">
        <v>29</v>
      </c>
      <c r="K21" s="758"/>
    </row>
    <row r="22" spans="1:14" s="13" customFormat="1" ht="5.25" customHeight="1" thickBot="1">
      <c r="A22" s="64"/>
      <c r="B22" s="71"/>
      <c r="C22" s="71"/>
      <c r="D22" s="71"/>
      <c r="E22" s="71"/>
      <c r="F22" s="121"/>
      <c r="G22" s="132"/>
      <c r="H22" s="132"/>
      <c r="I22" s="387"/>
      <c r="J22" s="129"/>
      <c r="K22" s="66"/>
    </row>
    <row r="23" spans="1:14" s="13" customFormat="1" ht="21" customHeight="1" thickBot="1">
      <c r="A23" s="64"/>
      <c r="B23" s="122" t="s">
        <v>374</v>
      </c>
      <c r="C23" s="71"/>
      <c r="D23" s="71"/>
      <c r="E23" s="71"/>
      <c r="F23" s="89"/>
      <c r="G23" s="133" t="s">
        <v>217</v>
      </c>
      <c r="H23" s="347" t="str">
        <f>IF(COUNTBLANK(G21:H21)=0,(G21+H21)/2,"")</f>
        <v/>
      </c>
      <c r="I23" s="387" t="s">
        <v>26</v>
      </c>
      <c r="J23" s="757" t="s">
        <v>29</v>
      </c>
      <c r="K23" s="758"/>
    </row>
    <row r="24" spans="1:14" s="13" customFormat="1" ht="6" customHeight="1" thickBot="1">
      <c r="A24" s="64"/>
      <c r="B24" s="71"/>
      <c r="C24" s="71"/>
      <c r="D24" s="71"/>
      <c r="E24" s="71"/>
      <c r="F24" s="121"/>
      <c r="G24" s="132"/>
      <c r="H24" s="39"/>
      <c r="I24" s="387"/>
      <c r="J24" s="129"/>
      <c r="K24" s="66"/>
    </row>
    <row r="25" spans="1:14" s="13" customFormat="1" ht="17.25" customHeight="1" thickBot="1">
      <c r="A25" s="64"/>
      <c r="B25" s="72"/>
      <c r="C25" s="71"/>
      <c r="D25" s="71"/>
      <c r="E25" s="71"/>
      <c r="F25" s="121"/>
      <c r="G25" s="132" t="s">
        <v>33</v>
      </c>
      <c r="H25" s="306" t="str">
        <f>IF(H23&lt;&gt;"",ABS(G21-H21)/H23,"")</f>
        <v/>
      </c>
      <c r="I25" s="393" t="s">
        <v>506</v>
      </c>
      <c r="J25" s="129"/>
      <c r="K25" s="66"/>
    </row>
    <row r="26" spans="1:14" s="13" customFormat="1" ht="14.25">
      <c r="A26" s="64"/>
      <c r="B26" s="123" t="s">
        <v>12</v>
      </c>
      <c r="C26" s="123"/>
      <c r="D26" s="124"/>
      <c r="E26" s="124"/>
      <c r="F26" s="89"/>
      <c r="G26" s="89"/>
      <c r="H26" s="134"/>
      <c r="I26" s="387"/>
      <c r="J26" s="130"/>
      <c r="K26" s="66"/>
    </row>
    <row r="27" spans="1:14" s="13" customFormat="1" ht="17.25" customHeight="1">
      <c r="A27" s="64"/>
      <c r="B27" s="764" t="s">
        <v>375</v>
      </c>
      <c r="C27" s="764"/>
      <c r="D27" s="764"/>
      <c r="E27" s="764"/>
      <c r="F27" s="119" t="s">
        <v>208</v>
      </c>
      <c r="G27" s="303"/>
      <c r="H27" s="303"/>
      <c r="I27" s="387" t="s">
        <v>67</v>
      </c>
      <c r="J27" s="757" t="s">
        <v>29</v>
      </c>
      <c r="K27" s="758"/>
      <c r="N27" s="28"/>
    </row>
    <row r="28" spans="1:14" s="13" customFormat="1" ht="17.25" customHeight="1">
      <c r="A28" s="64"/>
      <c r="B28" s="65" t="s">
        <v>380</v>
      </c>
      <c r="C28" s="65"/>
      <c r="D28" s="65"/>
      <c r="E28" s="65"/>
      <c r="F28" s="82" t="s">
        <v>335</v>
      </c>
      <c r="G28" s="304"/>
      <c r="H28" s="304"/>
      <c r="I28" s="387" t="s">
        <v>17</v>
      </c>
      <c r="J28" s="757" t="s">
        <v>24</v>
      </c>
      <c r="K28" s="758"/>
      <c r="L28" s="40"/>
    </row>
    <row r="29" spans="1:14" s="13" customFormat="1" ht="17.25" customHeight="1">
      <c r="A29" s="64"/>
      <c r="B29" s="389" t="s">
        <v>451</v>
      </c>
      <c r="C29" s="65"/>
      <c r="D29" s="65"/>
      <c r="E29" s="65"/>
      <c r="F29" s="82" t="s">
        <v>466</v>
      </c>
      <c r="G29" s="304"/>
      <c r="H29" s="304"/>
      <c r="I29" s="387" t="s">
        <v>17</v>
      </c>
      <c r="J29" s="757" t="s">
        <v>24</v>
      </c>
      <c r="K29" s="758"/>
    </row>
    <row r="30" spans="1:14" s="13" customFormat="1" ht="17.25" customHeight="1">
      <c r="A30" s="64"/>
      <c r="B30" s="389" t="s">
        <v>379</v>
      </c>
      <c r="C30" s="65"/>
      <c r="D30" s="65"/>
      <c r="E30" s="65"/>
      <c r="F30" s="119" t="s">
        <v>467</v>
      </c>
      <c r="G30" s="304"/>
      <c r="H30" s="304"/>
      <c r="I30" s="387" t="s">
        <v>17</v>
      </c>
      <c r="J30" s="757" t="s">
        <v>24</v>
      </c>
      <c r="K30" s="758"/>
    </row>
    <row r="31" spans="1:14" s="13" customFormat="1" ht="6" customHeight="1" thickBot="1">
      <c r="A31" s="64"/>
      <c r="B31" s="65"/>
      <c r="C31" s="65"/>
      <c r="D31" s="65"/>
      <c r="E31" s="65"/>
      <c r="F31" s="82"/>
      <c r="G31" s="134"/>
      <c r="H31" s="135"/>
      <c r="I31" s="387"/>
      <c r="J31" s="130"/>
      <c r="K31" s="66"/>
    </row>
    <row r="32" spans="1:14" s="13" customFormat="1" ht="17.25" customHeight="1" thickBot="1">
      <c r="A32" s="64"/>
      <c r="B32" s="65" t="s">
        <v>381</v>
      </c>
      <c r="C32" s="65"/>
      <c r="D32" s="65"/>
      <c r="E32" s="65"/>
      <c r="F32" s="119" t="s">
        <v>450</v>
      </c>
      <c r="G32" s="305" t="str">
        <f>IF(COUNTBLANK(G27:G28)=0,G27*(80-20)/(80-G28),"")</f>
        <v/>
      </c>
      <c r="H32" s="305" t="str">
        <f>IF(COUNTBLANK(H27:H28)=0,H27*(80-20)/(80-H28),"")</f>
        <v/>
      </c>
      <c r="I32" s="387" t="s">
        <v>67</v>
      </c>
      <c r="J32" s="757" t="s">
        <v>29</v>
      </c>
      <c r="K32" s="758"/>
      <c r="N32" s="25"/>
    </row>
    <row r="33" spans="1:14" s="13" customFormat="1" ht="6" customHeight="1" thickBot="1">
      <c r="A33" s="64"/>
      <c r="B33" s="65"/>
      <c r="C33" s="65"/>
      <c r="D33" s="65"/>
      <c r="E33" s="65"/>
      <c r="F33" s="121"/>
      <c r="G33" s="132"/>
      <c r="H33" s="41"/>
      <c r="I33" s="387"/>
      <c r="J33" s="129"/>
      <c r="K33" s="66"/>
      <c r="N33" s="25"/>
    </row>
    <row r="34" spans="1:14" s="13" customFormat="1" ht="21" customHeight="1" thickBot="1">
      <c r="A34" s="64"/>
      <c r="B34" s="389"/>
      <c r="C34" s="125"/>
      <c r="D34" s="125"/>
      <c r="E34" s="126"/>
      <c r="F34" s="127"/>
      <c r="G34" s="136" t="s">
        <v>442</v>
      </c>
      <c r="H34" s="347" t="str">
        <f>IF(COUNTBLANK(G32:H32)=0,(G32+H32)/2,"")</f>
        <v/>
      </c>
      <c r="I34" s="387" t="s">
        <v>67</v>
      </c>
      <c r="J34" s="757" t="s">
        <v>29</v>
      </c>
      <c r="K34" s="758"/>
      <c r="N34" s="25"/>
    </row>
    <row r="35" spans="1:14" s="13" customFormat="1" ht="6" customHeight="1" thickBot="1">
      <c r="A35" s="64"/>
      <c r="B35" s="389"/>
      <c r="C35" s="125"/>
      <c r="D35" s="125"/>
      <c r="E35" s="126"/>
      <c r="F35" s="127"/>
      <c r="G35" s="136"/>
      <c r="H35" s="39"/>
      <c r="I35" s="387"/>
      <c r="J35" s="131"/>
      <c r="K35" s="66"/>
      <c r="N35" s="28"/>
    </row>
    <row r="36" spans="1:14" s="13" customFormat="1" ht="17.25" customHeight="1" thickBot="1">
      <c r="A36" s="64"/>
      <c r="B36" s="389"/>
      <c r="C36" s="125"/>
      <c r="D36" s="125"/>
      <c r="E36" s="126"/>
      <c r="F36" s="127"/>
      <c r="G36" s="132" t="s">
        <v>33</v>
      </c>
      <c r="H36" s="306" t="str">
        <f>IF(H34&lt;&gt;"",ABS(G32-H32)/H34,"")</f>
        <v/>
      </c>
      <c r="I36" s="393" t="s">
        <v>506</v>
      </c>
      <c r="J36" s="131"/>
      <c r="K36" s="66"/>
      <c r="N36" s="28"/>
    </row>
    <row r="37" spans="1:14" s="13" customFormat="1" ht="4.5" customHeight="1">
      <c r="A37" s="64"/>
      <c r="B37" s="389"/>
      <c r="C37" s="125"/>
      <c r="D37" s="125"/>
      <c r="E37" s="126"/>
      <c r="F37" s="127"/>
      <c r="G37" s="132"/>
      <c r="H37" s="61"/>
      <c r="I37" s="387"/>
      <c r="J37" s="131"/>
      <c r="K37" s="66"/>
      <c r="N37" s="28"/>
    </row>
    <row r="38" spans="1:14" s="13" customFormat="1" ht="17.25" customHeight="1">
      <c r="A38" s="64"/>
      <c r="B38" s="65"/>
      <c r="C38" s="65"/>
      <c r="D38" s="124"/>
      <c r="E38" s="124"/>
      <c r="F38" s="89" t="s">
        <v>209</v>
      </c>
      <c r="G38" s="307" t="str">
        <f>IF(COUNT(G18,G27)=2,MAX(G18,G27),"")</f>
        <v/>
      </c>
      <c r="H38" s="307" t="str">
        <f>IF(COUNT(H18,H27)=2,MAX(H18,H27),"")</f>
        <v/>
      </c>
      <c r="I38" s="387" t="s">
        <v>26</v>
      </c>
      <c r="J38" s="757" t="s">
        <v>29</v>
      </c>
      <c r="K38" s="758"/>
      <c r="N38" s="28"/>
    </row>
    <row r="39" spans="1:14" s="13" customFormat="1" ht="6.75" customHeight="1">
      <c r="A39" s="64"/>
      <c r="B39" s="65"/>
      <c r="C39" s="124"/>
      <c r="D39" s="124"/>
      <c r="E39" s="124"/>
      <c r="F39" s="74"/>
      <c r="G39" s="132"/>
      <c r="H39" s="132"/>
      <c r="I39" s="387"/>
      <c r="J39" s="387"/>
      <c r="K39" s="388"/>
      <c r="N39" s="28"/>
    </row>
    <row r="40" spans="1:14" ht="18" thickBot="1">
      <c r="A40" s="86"/>
      <c r="B40" s="128" t="s">
        <v>444</v>
      </c>
      <c r="C40" s="128"/>
      <c r="D40" s="74"/>
      <c r="E40" s="74"/>
      <c r="F40" s="74"/>
      <c r="G40" s="74"/>
      <c r="H40" s="74"/>
      <c r="I40" s="377"/>
      <c r="J40" s="129"/>
      <c r="K40" s="66"/>
      <c r="M40" s="25"/>
    </row>
    <row r="41" spans="1:14" ht="24.75" customHeight="1" thickBot="1">
      <c r="A41" s="86"/>
      <c r="B41" s="762" t="s">
        <v>382</v>
      </c>
      <c r="C41" s="762"/>
      <c r="D41" s="762"/>
      <c r="E41" s="762"/>
      <c r="F41" s="762"/>
      <c r="G41" s="137" t="s">
        <v>443</v>
      </c>
      <c r="H41" s="348" t="str">
        <f>IF(AND(H25&lt;=0.1,H36&lt;=0.1),IF(COUNT(H23,H34)=2,MAX(H23,H34),""),"")</f>
        <v/>
      </c>
      <c r="I41" s="387" t="s">
        <v>67</v>
      </c>
      <c r="J41" s="757" t="s">
        <v>29</v>
      </c>
      <c r="K41" s="758"/>
    </row>
    <row r="42" spans="1:14" ht="7.15" customHeight="1">
      <c r="A42" s="86"/>
      <c r="B42" s="65"/>
      <c r="C42" s="124"/>
      <c r="D42" s="124"/>
      <c r="E42" s="124"/>
      <c r="F42" s="74"/>
      <c r="G42" s="132"/>
      <c r="H42" s="132"/>
      <c r="I42" s="387"/>
      <c r="J42" s="387"/>
      <c r="K42" s="388"/>
    </row>
    <row r="43" spans="1:14" ht="15" customHeight="1">
      <c r="A43" s="86"/>
      <c r="B43" s="763" t="s">
        <v>172</v>
      </c>
      <c r="C43" s="763"/>
      <c r="D43" s="763"/>
      <c r="E43" s="763"/>
      <c r="F43" s="763"/>
      <c r="G43" s="763"/>
      <c r="H43" s="132"/>
      <c r="I43" s="387"/>
      <c r="J43" s="387"/>
      <c r="K43" s="388"/>
    </row>
    <row r="44" spans="1:14" ht="15" customHeight="1">
      <c r="A44" s="64"/>
      <c r="B44" s="65" t="s">
        <v>383</v>
      </c>
      <c r="C44" s="65"/>
      <c r="D44" s="72"/>
      <c r="E44" s="72"/>
      <c r="F44" s="410"/>
      <c r="G44" s="410"/>
      <c r="H44" s="410"/>
      <c r="I44" s="410"/>
      <c r="J44" s="410"/>
      <c r="K44" s="66"/>
    </row>
    <row r="45" spans="1:14" ht="15" customHeight="1">
      <c r="A45" s="64"/>
      <c r="B45" s="72"/>
      <c r="C45" s="65"/>
      <c r="D45" s="72"/>
      <c r="E45" s="72"/>
      <c r="F45" s="410"/>
      <c r="G45" s="410"/>
      <c r="H45" s="410"/>
      <c r="I45" s="410"/>
      <c r="J45" s="410"/>
      <c r="K45" s="66"/>
    </row>
    <row r="46" spans="1:14" ht="15" customHeight="1">
      <c r="A46" s="64"/>
      <c r="B46" s="401"/>
      <c r="C46" s="72"/>
      <c r="D46" s="401"/>
      <c r="E46" s="401"/>
      <c r="F46" s="401"/>
      <c r="G46" s="401"/>
      <c r="H46" s="401"/>
      <c r="I46" s="401"/>
      <c r="J46" s="401"/>
      <c r="K46" s="66"/>
    </row>
    <row r="47" spans="1:14" ht="15" customHeight="1">
      <c r="A47" s="64"/>
      <c r="B47" s="401"/>
      <c r="C47" s="401"/>
      <c r="D47" s="401"/>
      <c r="E47" s="401"/>
      <c r="F47" s="401"/>
      <c r="G47" s="74" t="s">
        <v>27</v>
      </c>
      <c r="H47" s="138" t="s">
        <v>28</v>
      </c>
      <c r="I47" s="401"/>
      <c r="J47" s="401"/>
      <c r="K47" s="66"/>
    </row>
    <row r="48" spans="1:14" ht="16.5" customHeight="1">
      <c r="A48" s="64"/>
      <c r="B48" s="742" t="s">
        <v>353</v>
      </c>
      <c r="C48" s="742"/>
      <c r="D48" s="742"/>
      <c r="E48" s="410"/>
      <c r="F48" s="63" t="s">
        <v>346</v>
      </c>
      <c r="G48" s="309"/>
      <c r="H48" s="309"/>
      <c r="I48" s="426" t="s">
        <v>361</v>
      </c>
      <c r="J48" s="723" t="s">
        <v>25</v>
      </c>
      <c r="K48" s="724"/>
    </row>
    <row r="49" spans="1:13" ht="16.5" customHeight="1">
      <c r="A49" s="64"/>
      <c r="B49" s="742" t="s">
        <v>354</v>
      </c>
      <c r="C49" s="742"/>
      <c r="D49" s="742"/>
      <c r="E49" s="742"/>
      <c r="F49" s="63" t="s">
        <v>347</v>
      </c>
      <c r="G49" s="310"/>
      <c r="H49" s="310"/>
      <c r="I49" s="426" t="s">
        <v>507</v>
      </c>
      <c r="J49" s="775" t="s">
        <v>48</v>
      </c>
      <c r="K49" s="776"/>
    </row>
    <row r="50" spans="1:13" ht="16.5" customHeight="1">
      <c r="A50" s="64"/>
      <c r="B50" s="742" t="s">
        <v>355</v>
      </c>
      <c r="C50" s="742"/>
      <c r="D50" s="742"/>
      <c r="E50" s="742"/>
      <c r="F50" s="63" t="s">
        <v>348</v>
      </c>
      <c r="G50" s="311"/>
      <c r="H50" s="311"/>
      <c r="I50" s="426" t="s">
        <v>137</v>
      </c>
      <c r="J50" s="723" t="s">
        <v>24</v>
      </c>
      <c r="K50" s="724"/>
    </row>
    <row r="51" spans="1:13" ht="16.5" customHeight="1">
      <c r="A51" s="64"/>
      <c r="B51" s="742" t="s">
        <v>356</v>
      </c>
      <c r="C51" s="742"/>
      <c r="D51" s="742"/>
      <c r="E51" s="742"/>
      <c r="F51" s="63" t="s">
        <v>349</v>
      </c>
      <c r="G51" s="312"/>
      <c r="H51" s="312"/>
      <c r="I51" s="426" t="s">
        <v>138</v>
      </c>
      <c r="J51" s="723" t="s">
        <v>29</v>
      </c>
      <c r="K51" s="724"/>
    </row>
    <row r="52" spans="1:13" ht="16.5" customHeight="1">
      <c r="A52" s="64"/>
      <c r="B52" s="741" t="s">
        <v>357</v>
      </c>
      <c r="C52" s="741"/>
      <c r="D52" s="741"/>
      <c r="E52" s="741"/>
      <c r="F52" s="63" t="s">
        <v>350</v>
      </c>
      <c r="G52" s="312"/>
      <c r="H52" s="312"/>
      <c r="I52" s="426" t="s">
        <v>138</v>
      </c>
      <c r="J52" s="723" t="s">
        <v>29</v>
      </c>
      <c r="K52" s="724"/>
    </row>
    <row r="53" spans="1:13" ht="16.5" customHeight="1">
      <c r="A53" s="64"/>
      <c r="B53" s="741" t="s">
        <v>358</v>
      </c>
      <c r="C53" s="741"/>
      <c r="D53" s="741"/>
      <c r="E53" s="741"/>
      <c r="F53" s="63" t="s">
        <v>351</v>
      </c>
      <c r="G53" s="427" t="str">
        <f>IF(COUNTBLANK(G48:G52)=0,IF(G61="乾　式","0.00",10^(7.203-1735.74/(G50+234))),"")</f>
        <v/>
      </c>
      <c r="H53" s="427" t="str">
        <f>IF(COUNTBLANK(H48:H52)=0,IF(G61="乾　式","0.00",10^(7.203-1735.74/(H50+234))),"")</f>
        <v/>
      </c>
      <c r="I53" s="426" t="s">
        <v>138</v>
      </c>
      <c r="J53" s="723" t="s">
        <v>29</v>
      </c>
      <c r="K53" s="724"/>
    </row>
    <row r="54" spans="1:13" ht="16.5" customHeight="1">
      <c r="A54" s="64"/>
      <c r="B54" s="414"/>
      <c r="C54" s="414"/>
      <c r="D54" s="414"/>
      <c r="E54" s="414"/>
      <c r="F54" s="63"/>
      <c r="G54" s="428"/>
      <c r="H54" s="428"/>
      <c r="I54" s="417"/>
      <c r="J54" s="377"/>
      <c r="K54" s="378"/>
    </row>
    <row r="55" spans="1:13" ht="12" customHeight="1" thickBot="1">
      <c r="A55" s="110"/>
      <c r="B55" s="429"/>
      <c r="C55" s="429"/>
      <c r="D55" s="429"/>
      <c r="E55" s="430"/>
      <c r="F55" s="431"/>
      <c r="G55" s="432"/>
      <c r="H55" s="432"/>
      <c r="I55" s="433"/>
      <c r="J55" s="154"/>
      <c r="K55" s="155"/>
    </row>
    <row r="56" spans="1:13" ht="14.45" customHeight="1" thickBot="1">
      <c r="A56" s="233"/>
      <c r="B56" s="434"/>
      <c r="C56" s="434"/>
      <c r="D56" s="434"/>
      <c r="E56" s="435"/>
      <c r="F56" s="436"/>
      <c r="G56" s="437"/>
      <c r="H56" s="437"/>
      <c r="I56" s="438"/>
      <c r="J56" s="234"/>
      <c r="K56" s="234"/>
    </row>
    <row r="57" spans="1:13" s="13" customFormat="1" ht="22.5" customHeight="1" thickBot="1">
      <c r="A57" s="732" t="s">
        <v>171</v>
      </c>
      <c r="B57" s="733"/>
      <c r="C57" s="733"/>
      <c r="D57" s="733"/>
      <c r="E57" s="733"/>
      <c r="F57" s="733"/>
      <c r="G57" s="733"/>
      <c r="H57" s="733"/>
      <c r="I57" s="733"/>
      <c r="J57" s="733"/>
      <c r="K57" s="734"/>
    </row>
    <row r="58" spans="1:13" s="13" customFormat="1" ht="28.5" customHeight="1" thickTop="1">
      <c r="A58" s="14" t="s">
        <v>179</v>
      </c>
      <c r="B58" s="711" t="str">
        <f>+表紙!B3&amp;"　　（３．立上り性能）"</f>
        <v>アンダーカウンター洗浄機、ドアタイプ洗浄機（選択してください）　　（３．立上り性能）</v>
      </c>
      <c r="C58" s="712"/>
      <c r="D58" s="712"/>
      <c r="E58" s="712"/>
      <c r="F58" s="712"/>
      <c r="G58" s="712"/>
      <c r="H58" s="745"/>
      <c r="I58" s="761" t="str">
        <f>I3</f>
        <v>ガス種：(選択して下さい)</v>
      </c>
      <c r="J58" s="761"/>
      <c r="K58" s="714"/>
      <c r="L58" s="755"/>
      <c r="M58" s="755"/>
    </row>
    <row r="59" spans="1:13" s="13" customFormat="1" ht="18" customHeight="1" thickBot="1">
      <c r="A59" s="15" t="s">
        <v>378</v>
      </c>
      <c r="B59" s="720" t="str">
        <f>IF(表紙!$B$6=0,"",表紙!$B$6)</f>
        <v/>
      </c>
      <c r="C59" s="720"/>
      <c r="D59" s="720"/>
      <c r="E59" s="720"/>
      <c r="F59" s="722"/>
      <c r="G59" s="374" t="s">
        <v>3</v>
      </c>
      <c r="H59" s="725" t="str">
        <f>IF(表紙!$H$5=0,"",表紙!$H$5)</f>
        <v/>
      </c>
      <c r="I59" s="726"/>
      <c r="J59" s="726"/>
      <c r="K59" s="727"/>
    </row>
    <row r="60" spans="1:13" s="13" customFormat="1" ht="15" customHeight="1">
      <c r="A60" s="80"/>
      <c r="B60" s="74"/>
      <c r="C60" s="112"/>
      <c r="D60" s="112"/>
      <c r="E60" s="113"/>
      <c r="F60" s="113"/>
      <c r="G60" s="146"/>
      <c r="H60" s="111"/>
      <c r="I60" s="146"/>
      <c r="J60" s="139"/>
      <c r="K60" s="150"/>
    </row>
    <row r="61" spans="1:13" ht="18.75" customHeight="1">
      <c r="A61" s="64"/>
      <c r="B61" s="389" t="s">
        <v>472</v>
      </c>
      <c r="C61" s="72"/>
      <c r="D61" s="759"/>
      <c r="E61" s="759"/>
      <c r="F61" s="760"/>
      <c r="G61" s="467" t="s">
        <v>516</v>
      </c>
      <c r="H61" s="439"/>
      <c r="I61" s="417"/>
      <c r="J61" s="401"/>
      <c r="K61" s="66"/>
    </row>
    <row r="62" spans="1:13" ht="17.25" customHeight="1">
      <c r="A62" s="64"/>
      <c r="B62" s="381" t="s">
        <v>343</v>
      </c>
      <c r="C62" s="72"/>
      <c r="D62" s="381"/>
      <c r="E62" s="418"/>
      <c r="F62" s="418"/>
      <c r="G62" s="418"/>
      <c r="H62" s="401"/>
      <c r="I62" s="401"/>
      <c r="J62" s="440"/>
      <c r="K62" s="73"/>
    </row>
    <row r="63" spans="1:13" ht="17.25" customHeight="1">
      <c r="A63" s="64"/>
      <c r="B63" s="381" t="s">
        <v>344</v>
      </c>
      <c r="C63" s="72"/>
      <c r="D63" s="381"/>
      <c r="E63" s="418"/>
      <c r="F63" s="418"/>
      <c r="G63" s="418"/>
      <c r="H63" s="418"/>
      <c r="I63" s="418"/>
      <c r="J63" s="401"/>
      <c r="K63" s="66"/>
    </row>
    <row r="64" spans="1:13" ht="15" customHeight="1">
      <c r="A64" s="64"/>
      <c r="B64" s="729"/>
      <c r="C64" s="730"/>
      <c r="D64" s="730"/>
      <c r="E64" s="730"/>
      <c r="F64" s="730"/>
      <c r="G64" s="730"/>
      <c r="H64" s="74"/>
      <c r="I64" s="65"/>
      <c r="J64" s="65"/>
      <c r="K64" s="101"/>
    </row>
    <row r="65" spans="1:14" ht="15" customHeight="1">
      <c r="A65" s="64"/>
      <c r="B65" s="381"/>
      <c r="C65" s="76"/>
      <c r="D65" s="76"/>
      <c r="E65" s="76"/>
      <c r="F65" s="76"/>
      <c r="G65" s="76"/>
      <c r="H65" s="74"/>
      <c r="I65" s="65"/>
      <c r="J65" s="65"/>
      <c r="K65" s="101"/>
    </row>
    <row r="66" spans="1:14" ht="15" customHeight="1">
      <c r="A66" s="64"/>
      <c r="B66" s="381"/>
      <c r="C66" s="76"/>
      <c r="D66" s="76"/>
      <c r="E66" s="76"/>
      <c r="F66" s="76"/>
      <c r="G66" s="76"/>
      <c r="H66" s="74"/>
      <c r="I66" s="65"/>
      <c r="J66" s="65"/>
      <c r="K66" s="101"/>
    </row>
    <row r="67" spans="1:14" ht="15" customHeight="1">
      <c r="A67" s="64"/>
      <c r="B67" s="381"/>
      <c r="C67" s="76"/>
      <c r="D67" s="76"/>
      <c r="E67" s="76"/>
      <c r="F67" s="76"/>
      <c r="G67" s="76"/>
      <c r="H67" s="74"/>
      <c r="I67" s="65"/>
      <c r="J67" s="65"/>
      <c r="K67" s="101"/>
    </row>
    <row r="68" spans="1:14" ht="15" customHeight="1">
      <c r="A68" s="64"/>
      <c r="B68" s="381"/>
      <c r="C68" s="76"/>
      <c r="D68" s="76"/>
      <c r="E68" s="76"/>
      <c r="F68" s="76"/>
      <c r="G68" s="192" t="s">
        <v>27</v>
      </c>
      <c r="H68" s="193" t="s">
        <v>28</v>
      </c>
      <c r="I68" s="65"/>
      <c r="J68" s="65"/>
      <c r="K68" s="101"/>
    </row>
    <row r="69" spans="1:14" ht="14.25">
      <c r="A69" s="64"/>
      <c r="B69" s="280" t="s">
        <v>212</v>
      </c>
      <c r="C69" s="109"/>
      <c r="D69" s="109"/>
      <c r="E69" s="109"/>
      <c r="F69" s="76"/>
      <c r="G69" s="74"/>
      <c r="H69" s="138"/>
      <c r="I69" s="65"/>
      <c r="J69" s="65"/>
      <c r="K69" s="101"/>
    </row>
    <row r="70" spans="1:14" ht="20.25" customHeight="1">
      <c r="A70" s="64"/>
      <c r="B70" s="109"/>
      <c r="C70" s="109"/>
      <c r="D70" s="109"/>
      <c r="E70" s="109"/>
      <c r="F70" s="140" t="s">
        <v>210</v>
      </c>
      <c r="G70" s="313" t="str">
        <f>IF(COUNTBLANK(G48:G52)=0,(G48*G49*(G51+G52-G53)*273/3600/101.3/(273+G50)),"")</f>
        <v/>
      </c>
      <c r="H70" s="313" t="str">
        <f>IF(COUNTBLANK(H48:H52)=0,(H48*H49*(H51+H52-H53)*273/3600/101.3/(273+H50)),"")</f>
        <v/>
      </c>
      <c r="I70" s="387" t="s">
        <v>54</v>
      </c>
      <c r="J70" s="723" t="s">
        <v>25</v>
      </c>
      <c r="K70" s="724"/>
      <c r="M70" s="275" t="s">
        <v>149</v>
      </c>
      <c r="N70" s="12">
        <v>60</v>
      </c>
    </row>
    <row r="71" spans="1:14" ht="17.25" customHeight="1">
      <c r="A71" s="64"/>
      <c r="B71" s="109"/>
      <c r="C71" s="109"/>
      <c r="D71" s="109"/>
      <c r="E71" s="109"/>
      <c r="F71" s="140"/>
      <c r="G71" s="127"/>
      <c r="H71" s="127"/>
      <c r="I71" s="387"/>
      <c r="J71" s="377"/>
      <c r="K71" s="378"/>
    </row>
    <row r="72" spans="1:14" ht="14.25">
      <c r="A72" s="86"/>
      <c r="B72" s="280" t="s">
        <v>452</v>
      </c>
      <c r="C72" s="109"/>
      <c r="D72" s="109"/>
      <c r="E72" s="109"/>
      <c r="F72" s="142"/>
      <c r="G72" s="74"/>
      <c r="H72" s="138"/>
      <c r="I72" s="387"/>
      <c r="J72" s="130"/>
      <c r="K72" s="66"/>
    </row>
    <row r="73" spans="1:14" s="13" customFormat="1" ht="20.25" customHeight="1">
      <c r="A73" s="64"/>
      <c r="B73" s="756"/>
      <c r="C73" s="756"/>
      <c r="D73" s="756"/>
      <c r="E73" s="756"/>
      <c r="F73" s="140" t="s">
        <v>211</v>
      </c>
      <c r="G73" s="359"/>
      <c r="H73" s="359"/>
      <c r="I73" s="385" t="s">
        <v>54</v>
      </c>
      <c r="J73" s="757" t="s">
        <v>25</v>
      </c>
      <c r="K73" s="758"/>
      <c r="N73" s="17"/>
    </row>
    <row r="74" spans="1:14" s="13" customFormat="1" ht="14.25" customHeight="1">
      <c r="A74" s="64"/>
      <c r="B74" s="65"/>
      <c r="C74" s="65"/>
      <c r="D74" s="65"/>
      <c r="E74" s="65"/>
      <c r="F74" s="82"/>
      <c r="G74" s="89"/>
      <c r="H74" s="144"/>
      <c r="I74" s="389"/>
      <c r="J74" s="65"/>
      <c r="K74" s="66"/>
      <c r="N74" s="17"/>
    </row>
    <row r="75" spans="1:14" s="13" customFormat="1" ht="14.25" customHeight="1">
      <c r="A75" s="64"/>
      <c r="B75" s="143"/>
      <c r="C75" s="65"/>
      <c r="D75" s="65"/>
      <c r="E75" s="65"/>
      <c r="F75" s="89"/>
      <c r="G75" s="89"/>
      <c r="H75" s="144"/>
      <c r="I75" s="389"/>
      <c r="J75" s="65"/>
      <c r="K75" s="66"/>
      <c r="N75" s="17"/>
    </row>
    <row r="76" spans="1:14" s="13" customFormat="1" ht="14.25" customHeight="1">
      <c r="A76" s="64"/>
      <c r="B76" s="65" t="s">
        <v>90</v>
      </c>
      <c r="C76" s="65"/>
      <c r="D76" s="65"/>
      <c r="E76" s="65"/>
      <c r="F76" s="89"/>
      <c r="G76" s="127"/>
      <c r="H76" s="127"/>
      <c r="I76" s="389"/>
      <c r="J76" s="65"/>
      <c r="K76" s="66"/>
      <c r="N76" s="17"/>
    </row>
    <row r="77" spans="1:14" ht="14.25" customHeight="1">
      <c r="A77" s="86"/>
      <c r="B77" s="65"/>
      <c r="C77" s="381"/>
      <c r="D77" s="381"/>
      <c r="E77" s="381"/>
      <c r="F77" s="74"/>
      <c r="G77" s="72"/>
      <c r="H77" s="72"/>
      <c r="I77" s="72"/>
      <c r="J77" s="72"/>
      <c r="K77" s="66"/>
    </row>
    <row r="78" spans="1:14" ht="14.25" customHeight="1">
      <c r="A78" s="86"/>
      <c r="B78" s="72"/>
      <c r="C78" s="72"/>
      <c r="D78" s="72"/>
      <c r="E78" s="72"/>
      <c r="F78" s="74"/>
      <c r="G78" s="74"/>
      <c r="H78" s="74"/>
      <c r="I78" s="74"/>
      <c r="J78" s="65"/>
      <c r="K78" s="66"/>
    </row>
    <row r="79" spans="1:14" ht="14.25" customHeight="1">
      <c r="A79" s="86"/>
      <c r="B79" s="72"/>
      <c r="C79" s="72"/>
      <c r="D79" s="72"/>
      <c r="E79" s="72"/>
      <c r="F79" s="74"/>
      <c r="G79" s="74"/>
      <c r="H79" s="74"/>
      <c r="I79" s="74"/>
      <c r="J79" s="65"/>
      <c r="K79" s="66"/>
    </row>
    <row r="80" spans="1:14" ht="14.25" customHeight="1">
      <c r="A80" s="86"/>
      <c r="B80" s="72"/>
      <c r="C80" s="72"/>
      <c r="D80" s="72"/>
      <c r="E80" s="72"/>
      <c r="F80" s="74"/>
      <c r="G80" s="74"/>
      <c r="H80" s="74"/>
      <c r="I80" s="74"/>
      <c r="J80" s="65"/>
      <c r="K80" s="66"/>
    </row>
    <row r="81" spans="1:11" ht="14.25" customHeight="1">
      <c r="A81" s="86"/>
      <c r="B81" s="72"/>
      <c r="C81" s="72"/>
      <c r="D81" s="72"/>
      <c r="E81" s="72"/>
      <c r="F81" s="74"/>
      <c r="G81" s="74"/>
      <c r="H81" s="74"/>
      <c r="I81" s="74"/>
      <c r="J81" s="65"/>
      <c r="K81" s="66"/>
    </row>
    <row r="82" spans="1:11" ht="14.25" customHeight="1">
      <c r="A82" s="86"/>
      <c r="B82" s="72"/>
      <c r="C82" s="72"/>
      <c r="D82" s="72"/>
      <c r="E82" s="72"/>
      <c r="F82" s="74"/>
      <c r="G82" s="74"/>
      <c r="H82" s="74"/>
      <c r="I82" s="74"/>
      <c r="J82" s="65"/>
      <c r="K82" s="66"/>
    </row>
    <row r="83" spans="1:11" ht="14.25" customHeight="1">
      <c r="A83" s="86"/>
      <c r="B83" s="72"/>
      <c r="C83" s="72"/>
      <c r="D83" s="72"/>
      <c r="E83" s="72"/>
      <c r="F83" s="74"/>
      <c r="G83" s="74"/>
      <c r="H83" s="74"/>
      <c r="I83" s="74"/>
      <c r="J83" s="65"/>
      <c r="K83" s="66"/>
    </row>
    <row r="84" spans="1:11" ht="14.25" customHeight="1">
      <c r="A84" s="86"/>
      <c r="B84" s="72"/>
      <c r="C84" s="74"/>
      <c r="D84" s="74"/>
      <c r="E84" s="74"/>
      <c r="F84" s="72"/>
      <c r="G84" s="72"/>
      <c r="H84" s="72"/>
      <c r="I84" s="72"/>
      <c r="J84" s="65"/>
      <c r="K84" s="66"/>
    </row>
    <row r="85" spans="1:11" ht="15" customHeight="1">
      <c r="A85" s="86"/>
      <c r="B85" s="72"/>
      <c r="C85" s="74"/>
      <c r="D85" s="74"/>
      <c r="E85" s="74"/>
      <c r="F85" s="72"/>
      <c r="G85" s="72"/>
      <c r="H85" s="72"/>
      <c r="I85" s="72"/>
      <c r="J85" s="65"/>
      <c r="K85" s="66"/>
    </row>
    <row r="86" spans="1:11" ht="15" customHeight="1">
      <c r="A86" s="86"/>
      <c r="B86" s="72"/>
      <c r="C86" s="74"/>
      <c r="D86" s="74"/>
      <c r="E86" s="74"/>
      <c r="F86" s="72"/>
      <c r="G86" s="72"/>
      <c r="H86" s="72"/>
      <c r="I86" s="72"/>
      <c r="J86" s="65"/>
      <c r="K86" s="66"/>
    </row>
    <row r="87" spans="1:11" ht="15" customHeight="1">
      <c r="A87" s="86"/>
      <c r="B87" s="72"/>
      <c r="C87" s="74"/>
      <c r="D87" s="74"/>
      <c r="E87" s="74"/>
      <c r="F87" s="72"/>
      <c r="G87" s="72"/>
      <c r="H87" s="72"/>
      <c r="I87" s="72"/>
      <c r="J87" s="65"/>
      <c r="K87" s="66"/>
    </row>
    <row r="88" spans="1:11" ht="15" customHeight="1">
      <c r="A88" s="86"/>
      <c r="B88" s="72"/>
      <c r="C88" s="74"/>
      <c r="D88" s="74"/>
      <c r="E88" s="74"/>
      <c r="F88" s="72"/>
      <c r="G88" s="72"/>
      <c r="H88" s="72"/>
      <c r="I88" s="72"/>
      <c r="J88" s="65"/>
      <c r="K88" s="66"/>
    </row>
    <row r="89" spans="1:11" ht="15" customHeight="1">
      <c r="A89" s="86"/>
      <c r="B89" s="72"/>
      <c r="C89" s="74"/>
      <c r="D89" s="74"/>
      <c r="E89" s="74"/>
      <c r="F89" s="72"/>
      <c r="G89" s="72"/>
      <c r="H89" s="72"/>
      <c r="I89" s="72"/>
      <c r="J89" s="65"/>
      <c r="K89" s="66"/>
    </row>
    <row r="90" spans="1:11" ht="15" customHeight="1">
      <c r="A90" s="86"/>
      <c r="B90" s="72"/>
      <c r="C90" s="74"/>
      <c r="D90" s="74"/>
      <c r="E90" s="74"/>
      <c r="F90" s="72"/>
      <c r="G90" s="72"/>
      <c r="H90" s="72"/>
      <c r="I90" s="72"/>
      <c r="J90" s="65"/>
      <c r="K90" s="66"/>
    </row>
    <row r="91" spans="1:11" ht="15" customHeight="1">
      <c r="A91" s="86"/>
      <c r="B91" s="72"/>
      <c r="C91" s="74"/>
      <c r="D91" s="74"/>
      <c r="E91" s="74"/>
      <c r="F91" s="72"/>
      <c r="G91" s="72"/>
      <c r="H91" s="72"/>
      <c r="I91" s="72"/>
      <c r="J91" s="65"/>
      <c r="K91" s="66"/>
    </row>
    <row r="92" spans="1:11" ht="15" customHeight="1">
      <c r="A92" s="86"/>
      <c r="B92" s="72"/>
      <c r="C92" s="74"/>
      <c r="D92" s="74"/>
      <c r="E92" s="74"/>
      <c r="F92" s="72"/>
      <c r="G92" s="72"/>
      <c r="H92" s="72"/>
      <c r="I92" s="72"/>
      <c r="J92" s="65"/>
      <c r="K92" s="66"/>
    </row>
    <row r="93" spans="1:11" ht="15" customHeight="1">
      <c r="A93" s="86"/>
      <c r="B93" s="72"/>
      <c r="C93" s="74"/>
      <c r="D93" s="74"/>
      <c r="E93" s="74"/>
      <c r="F93" s="72"/>
      <c r="G93" s="72"/>
      <c r="H93" s="72"/>
      <c r="I93" s="72"/>
      <c r="J93" s="65"/>
      <c r="K93" s="66"/>
    </row>
    <row r="94" spans="1:11" ht="15" customHeight="1">
      <c r="A94" s="86"/>
      <c r="B94" s="72"/>
      <c r="C94" s="74"/>
      <c r="D94" s="74"/>
      <c r="E94" s="74"/>
      <c r="F94" s="72"/>
      <c r="G94" s="72"/>
      <c r="H94" s="72"/>
      <c r="I94" s="72"/>
      <c r="J94" s="65"/>
      <c r="K94" s="66"/>
    </row>
    <row r="95" spans="1:11" ht="15" customHeight="1">
      <c r="A95" s="86"/>
      <c r="B95" s="72"/>
      <c r="C95" s="74"/>
      <c r="D95" s="74"/>
      <c r="E95" s="74"/>
      <c r="F95" s="72"/>
      <c r="G95" s="72"/>
      <c r="H95" s="72"/>
      <c r="I95" s="72"/>
      <c r="J95" s="65"/>
      <c r="K95" s="66"/>
    </row>
    <row r="96" spans="1:11" ht="15" customHeight="1">
      <c r="A96" s="86"/>
      <c r="B96" s="72"/>
      <c r="C96" s="74"/>
      <c r="D96" s="74"/>
      <c r="E96" s="74"/>
      <c r="F96" s="72"/>
      <c r="G96" s="72"/>
      <c r="H96" s="72"/>
      <c r="I96" s="72"/>
      <c r="J96" s="65"/>
      <c r="K96" s="66"/>
    </row>
    <row r="97" spans="1:11" ht="15" customHeight="1">
      <c r="A97" s="86"/>
      <c r="B97" s="72"/>
      <c r="C97" s="74"/>
      <c r="D97" s="74"/>
      <c r="E97" s="74"/>
      <c r="F97" s="72"/>
      <c r="G97" s="72"/>
      <c r="H97" s="72"/>
      <c r="I97" s="72"/>
      <c r="J97" s="65"/>
      <c r="K97" s="66"/>
    </row>
    <row r="98" spans="1:11" ht="15" customHeight="1">
      <c r="A98" s="86"/>
      <c r="B98" s="72"/>
      <c r="C98" s="74"/>
      <c r="D98" s="74"/>
      <c r="E98" s="74"/>
      <c r="F98" s="72"/>
      <c r="G98" s="72"/>
      <c r="H98" s="72"/>
      <c r="I98" s="72"/>
      <c r="J98" s="65"/>
      <c r="K98" s="66"/>
    </row>
    <row r="99" spans="1:11" ht="15" customHeight="1">
      <c r="A99" s="86"/>
      <c r="B99" s="72"/>
      <c r="C99" s="74"/>
      <c r="D99" s="74"/>
      <c r="E99" s="74"/>
      <c r="F99" s="72"/>
      <c r="G99" s="72"/>
      <c r="H99" s="72"/>
      <c r="I99" s="72"/>
      <c r="J99" s="65"/>
      <c r="K99" s="66"/>
    </row>
    <row r="100" spans="1:11" ht="15" customHeight="1">
      <c r="A100" s="86"/>
      <c r="B100" s="72"/>
      <c r="C100" s="74"/>
      <c r="D100" s="74"/>
      <c r="E100" s="74"/>
      <c r="F100" s="72"/>
      <c r="G100" s="72"/>
      <c r="H100" s="72"/>
      <c r="I100" s="72"/>
      <c r="J100" s="65"/>
      <c r="K100" s="66"/>
    </row>
    <row r="101" spans="1:11" ht="15" customHeight="1">
      <c r="A101" s="86"/>
      <c r="B101" s="72"/>
      <c r="C101" s="74"/>
      <c r="D101" s="74"/>
      <c r="E101" s="74"/>
      <c r="F101" s="72"/>
      <c r="G101" s="72"/>
      <c r="H101" s="72"/>
      <c r="I101" s="72"/>
      <c r="J101" s="65"/>
      <c r="K101" s="66"/>
    </row>
    <row r="102" spans="1:11" ht="15" customHeight="1">
      <c r="A102" s="86"/>
      <c r="B102" s="72"/>
      <c r="C102" s="74"/>
      <c r="D102" s="74"/>
      <c r="E102" s="74"/>
      <c r="F102" s="72"/>
      <c r="G102" s="72"/>
      <c r="H102" s="72"/>
      <c r="I102" s="72"/>
      <c r="J102" s="65"/>
      <c r="K102" s="66"/>
    </row>
    <row r="103" spans="1:11" ht="15" customHeight="1">
      <c r="A103" s="86"/>
      <c r="B103" s="72"/>
      <c r="C103" s="74"/>
      <c r="D103" s="74"/>
      <c r="E103" s="74"/>
      <c r="F103" s="72"/>
      <c r="G103" s="72"/>
      <c r="H103" s="72"/>
      <c r="I103" s="72"/>
      <c r="J103" s="65"/>
      <c r="K103" s="66"/>
    </row>
    <row r="104" spans="1:11" ht="15" customHeight="1">
      <c r="A104" s="86"/>
      <c r="B104" s="72"/>
      <c r="C104" s="74"/>
      <c r="D104" s="74"/>
      <c r="E104" s="74"/>
      <c r="F104" s="72"/>
      <c r="G104" s="72"/>
      <c r="H104" s="72"/>
      <c r="I104" s="72"/>
      <c r="J104" s="65"/>
      <c r="K104" s="66"/>
    </row>
    <row r="105" spans="1:11" ht="15" customHeight="1">
      <c r="A105" s="86"/>
      <c r="B105" s="72"/>
      <c r="C105" s="74"/>
      <c r="D105" s="74"/>
      <c r="E105" s="74"/>
      <c r="F105" s="72"/>
      <c r="G105" s="72"/>
      <c r="H105" s="72"/>
      <c r="I105" s="72"/>
      <c r="J105" s="65"/>
      <c r="K105" s="66"/>
    </row>
    <row r="106" spans="1:11" ht="15" customHeight="1">
      <c r="A106" s="86"/>
      <c r="B106" s="72"/>
      <c r="C106" s="74"/>
      <c r="D106" s="74"/>
      <c r="E106" s="74"/>
      <c r="F106" s="72"/>
      <c r="G106" s="72"/>
      <c r="H106" s="72"/>
      <c r="I106" s="72"/>
      <c r="J106" s="65"/>
      <c r="K106" s="66"/>
    </row>
    <row r="107" spans="1:11" s="13" customFormat="1" ht="15" customHeight="1" thickBot="1">
      <c r="A107" s="94"/>
      <c r="B107" s="96"/>
      <c r="C107" s="96"/>
      <c r="D107" s="96"/>
      <c r="E107" s="96"/>
      <c r="F107" s="96"/>
      <c r="G107" s="96"/>
      <c r="H107" s="96"/>
      <c r="I107" s="96"/>
      <c r="J107" s="96"/>
      <c r="K107" s="102"/>
    </row>
    <row r="108" spans="1:11" ht="9" customHeight="1"/>
  </sheetData>
  <sheetProtection password="CC9A" sheet="1" objects="1" scenarios="1" formatCells="0" formatRows="0" insertRows="0" deleteRows="0"/>
  <mergeCells count="54">
    <mergeCell ref="B16:C16"/>
    <mergeCell ref="J49:K49"/>
    <mergeCell ref="L3:M3"/>
    <mergeCell ref="B64:G64"/>
    <mergeCell ref="B19:E19"/>
    <mergeCell ref="J19:K19"/>
    <mergeCell ref="J30:K30"/>
    <mergeCell ref="B49:E49"/>
    <mergeCell ref="J50:K50"/>
    <mergeCell ref="B9:J15"/>
    <mergeCell ref="J53:K53"/>
    <mergeCell ref="J29:K29"/>
    <mergeCell ref="J28:K28"/>
    <mergeCell ref="J32:K32"/>
    <mergeCell ref="J23:K23"/>
    <mergeCell ref="B18:E18"/>
    <mergeCell ref="A2:K2"/>
    <mergeCell ref="B4:F4"/>
    <mergeCell ref="H4:K4"/>
    <mergeCell ref="B5:B6"/>
    <mergeCell ref="H5:H6"/>
    <mergeCell ref="E5:F6"/>
    <mergeCell ref="C5:D5"/>
    <mergeCell ref="B3:H3"/>
    <mergeCell ref="I3:K3"/>
    <mergeCell ref="J5:J6"/>
    <mergeCell ref="C6:D6"/>
    <mergeCell ref="B27:E27"/>
    <mergeCell ref="J18:K18"/>
    <mergeCell ref="J38:K38"/>
    <mergeCell ref="J27:K27"/>
    <mergeCell ref="J34:K34"/>
    <mergeCell ref="J21:K21"/>
    <mergeCell ref="B48:D48"/>
    <mergeCell ref="J48:K48"/>
    <mergeCell ref="B41:F41"/>
    <mergeCell ref="B50:E50"/>
    <mergeCell ref="B51:E51"/>
    <mergeCell ref="J51:K51"/>
    <mergeCell ref="J41:K41"/>
    <mergeCell ref="B43:G43"/>
    <mergeCell ref="B52:E52"/>
    <mergeCell ref="B58:H58"/>
    <mergeCell ref="I58:K58"/>
    <mergeCell ref="A57:K57"/>
    <mergeCell ref="B53:E53"/>
    <mergeCell ref="J52:K52"/>
    <mergeCell ref="L58:M58"/>
    <mergeCell ref="B59:F59"/>
    <mergeCell ref="H59:K59"/>
    <mergeCell ref="B73:E73"/>
    <mergeCell ref="J73:K73"/>
    <mergeCell ref="D61:F61"/>
    <mergeCell ref="J70:K70"/>
  </mergeCells>
  <phoneticPr fontId="3"/>
  <conditionalFormatting sqref="H25 H36:H37">
    <cfRule type="cellIs" dxfId="10" priority="7" stopIfTrue="1" operator="greaterThan">
      <formula>0.1</formula>
    </cfRule>
  </conditionalFormatting>
  <dataValidations count="1">
    <dataValidation type="list" allowBlank="1" showInputMessage="1" showErrorMessage="1" sqref="G61">
      <formula1>"（選択）,湿　式,乾　式"</formula1>
    </dataValidation>
  </dataValidations>
  <pageMargins left="0.78740157480314965" right="0.51181102362204722" top="0.59055118110236227" bottom="0.59055118110236227" header="0.19685039370078741" footer="0.19685039370078741"/>
  <pageSetup paperSize="9" fitToHeight="0" orientation="portrait" r:id="rId1"/>
  <headerFooter alignWithMargins="0"/>
  <rowBreaks count="2" manualBreakCount="2">
    <brk id="55" max="10" man="1"/>
    <brk id="10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06"/>
  <sheetViews>
    <sheetView view="pageBreakPreview" zoomScaleNormal="100" zoomScaleSheetLayoutView="100" workbookViewId="0">
      <selection activeCell="C5" sqref="C5:D5"/>
    </sheetView>
  </sheetViews>
  <sheetFormatPr defaultColWidth="9" defaultRowHeight="13.5"/>
  <cols>
    <col min="1" max="1" width="6.125" style="12" customWidth="1"/>
    <col min="2" max="2" width="9" style="12" customWidth="1"/>
    <col min="3" max="3" width="14" style="12" customWidth="1"/>
    <col min="4" max="4" width="20" style="12" customWidth="1"/>
    <col min="5" max="5" width="7.625" style="12" customWidth="1"/>
    <col min="6" max="7" width="8.625" style="12" customWidth="1"/>
    <col min="8" max="8" width="6.375" style="12" customWidth="1"/>
    <col min="9" max="9" width="4.25" style="12" customWidth="1"/>
    <col min="10" max="10" width="5.875" style="12" customWidth="1"/>
    <col min="11" max="11" width="11.375" style="12" customWidth="1"/>
    <col min="12" max="16384" width="9" style="12"/>
  </cols>
  <sheetData>
    <row r="1" spans="1:13" ht="15" customHeight="1" thickBot="1">
      <c r="A1" s="107"/>
      <c r="B1" s="107"/>
      <c r="C1" s="107"/>
      <c r="D1" s="107"/>
      <c r="E1" s="107"/>
      <c r="F1" s="107"/>
      <c r="G1" s="107"/>
      <c r="H1" s="107"/>
      <c r="I1" s="107"/>
      <c r="J1" s="107"/>
    </row>
    <row r="2" spans="1:13" s="13" customFormat="1" ht="18.75" customHeight="1" thickBot="1">
      <c r="A2" s="732" t="s">
        <v>167</v>
      </c>
      <c r="B2" s="733"/>
      <c r="C2" s="733"/>
      <c r="D2" s="733"/>
      <c r="E2" s="733"/>
      <c r="F2" s="733"/>
      <c r="G2" s="733"/>
      <c r="H2" s="733"/>
      <c r="I2" s="733"/>
      <c r="J2" s="734"/>
    </row>
    <row r="3" spans="1:13" s="13" customFormat="1" ht="28.5" customHeight="1" thickTop="1">
      <c r="A3" s="14" t="s">
        <v>179</v>
      </c>
      <c r="B3" s="711" t="str">
        <f>+表紙!B3&amp;"　　（３．立上り性能）"</f>
        <v>アンダーカウンター洗浄機、ドアタイプ洗浄機（選択してください）　　（３．立上り性能）</v>
      </c>
      <c r="C3" s="712"/>
      <c r="D3" s="712"/>
      <c r="E3" s="712"/>
      <c r="F3" s="712"/>
      <c r="G3" s="745"/>
      <c r="H3" s="712" t="str">
        <f>"ガス種："&amp;表紙!$I$11</f>
        <v>ガス種：(選択して下さい)</v>
      </c>
      <c r="I3" s="712"/>
      <c r="J3" s="779"/>
    </row>
    <row r="4" spans="1:13" s="13" customFormat="1" ht="18" customHeight="1" thickBot="1">
      <c r="A4" s="15" t="s">
        <v>378</v>
      </c>
      <c r="B4" s="720" t="str">
        <f>IF(表紙!$B$6=0,"",表紙!$B$6)</f>
        <v/>
      </c>
      <c r="C4" s="720"/>
      <c r="D4" s="720"/>
      <c r="E4" s="722"/>
      <c r="F4" s="374" t="s">
        <v>3</v>
      </c>
      <c r="G4" s="725" t="str">
        <f>IF(表紙!$H$5=0,"",表紙!$H$5)</f>
        <v/>
      </c>
      <c r="H4" s="726"/>
      <c r="I4" s="726"/>
      <c r="J4" s="727"/>
    </row>
    <row r="5" spans="1:13" s="13" customFormat="1" ht="15.75" customHeight="1">
      <c r="A5" s="283" t="s">
        <v>27</v>
      </c>
      <c r="B5" s="765" t="s">
        <v>35</v>
      </c>
      <c r="C5" s="768"/>
      <c r="D5" s="782"/>
      <c r="E5" s="765" t="s">
        <v>70</v>
      </c>
      <c r="F5" s="284"/>
      <c r="G5" s="765" t="s">
        <v>36</v>
      </c>
      <c r="H5" s="284"/>
      <c r="I5" s="770" t="s">
        <v>69</v>
      </c>
      <c r="J5" s="10"/>
    </row>
    <row r="6" spans="1:13" s="13" customFormat="1" ht="15.75" customHeight="1" thickBot="1">
      <c r="A6" s="285" t="s">
        <v>28</v>
      </c>
      <c r="B6" s="608"/>
      <c r="C6" s="780"/>
      <c r="D6" s="781"/>
      <c r="E6" s="608"/>
      <c r="F6" s="286"/>
      <c r="G6" s="608"/>
      <c r="H6" s="286"/>
      <c r="I6" s="771"/>
      <c r="J6" s="11"/>
      <c r="L6" s="42"/>
    </row>
    <row r="7" spans="1:13" s="13" customFormat="1" ht="6.6" customHeight="1">
      <c r="A7" s="80"/>
      <c r="B7" s="111"/>
      <c r="C7" s="112"/>
      <c r="D7" s="112"/>
      <c r="E7" s="139"/>
      <c r="F7" s="146"/>
      <c r="G7" s="111"/>
      <c r="H7" s="146"/>
      <c r="I7" s="139"/>
      <c r="J7" s="150"/>
      <c r="L7" s="42"/>
    </row>
    <row r="8" spans="1:13" s="13" customFormat="1" ht="18" customHeight="1" thickBot="1">
      <c r="A8" s="64"/>
      <c r="B8" s="117" t="s">
        <v>104</v>
      </c>
      <c r="C8" s="96"/>
      <c r="D8" s="96"/>
      <c r="E8" s="96"/>
      <c r="F8" s="65"/>
      <c r="G8" s="118" t="str">
        <f>IF(表紙!G16="A.立上り時の給湯が洗浄タンクに直接入る場合","記入不要","")</f>
        <v/>
      </c>
      <c r="H8" s="65"/>
      <c r="I8" s="65"/>
      <c r="J8" s="66"/>
    </row>
    <row r="9" spans="1:13" s="13" customFormat="1" ht="16.899999999999999" customHeight="1">
      <c r="A9" s="64"/>
      <c r="B9" s="777" t="s">
        <v>384</v>
      </c>
      <c r="C9" s="777"/>
      <c r="D9" s="777"/>
      <c r="E9" s="777"/>
      <c r="F9" s="777"/>
      <c r="G9" s="777"/>
      <c r="H9" s="777"/>
      <c r="I9" s="777"/>
      <c r="J9" s="66"/>
    </row>
    <row r="10" spans="1:13" s="13" customFormat="1" ht="16.899999999999999" customHeight="1">
      <c r="A10" s="64"/>
      <c r="B10" s="777"/>
      <c r="C10" s="777"/>
      <c r="D10" s="777"/>
      <c r="E10" s="777"/>
      <c r="F10" s="777"/>
      <c r="G10" s="777"/>
      <c r="H10" s="777"/>
      <c r="I10" s="777"/>
      <c r="J10" s="66"/>
      <c r="M10" s="13" t="str">
        <f>表紙!G16</f>
        <v>（選択してください）</v>
      </c>
    </row>
    <row r="11" spans="1:13" s="13" customFormat="1" ht="16.899999999999999" customHeight="1">
      <c r="A11" s="64"/>
      <c r="B11" s="777"/>
      <c r="C11" s="777"/>
      <c r="D11" s="777"/>
      <c r="E11" s="777"/>
      <c r="F11" s="777"/>
      <c r="G11" s="777"/>
      <c r="H11" s="777"/>
      <c r="I11" s="777"/>
      <c r="J11" s="66"/>
      <c r="M11" s="13" t="str">
        <f>IF(M10="B.給湯(標準温度:60℃)を接続し、立上り時の給湯が仕上げすすぎﾀﾝｸに入る場合",""," 別のシートを使用してください")</f>
        <v xml:space="preserve"> 別のシートを使用してください</v>
      </c>
    </row>
    <row r="12" spans="1:13" s="13" customFormat="1" ht="16.899999999999999" customHeight="1">
      <c r="A12" s="64"/>
      <c r="B12" s="777"/>
      <c r="C12" s="777"/>
      <c r="D12" s="777"/>
      <c r="E12" s="777"/>
      <c r="F12" s="777"/>
      <c r="G12" s="777"/>
      <c r="H12" s="777"/>
      <c r="I12" s="777"/>
      <c r="J12" s="66"/>
    </row>
    <row r="13" spans="1:13" s="13" customFormat="1" ht="16.899999999999999" customHeight="1">
      <c r="A13" s="64"/>
      <c r="B13" s="777"/>
      <c r="C13" s="777"/>
      <c r="D13" s="777"/>
      <c r="E13" s="777"/>
      <c r="F13" s="777"/>
      <c r="G13" s="777"/>
      <c r="H13" s="777"/>
      <c r="I13" s="777"/>
      <c r="J13" s="66"/>
    </row>
    <row r="14" spans="1:13" s="13" customFormat="1" ht="16.899999999999999" customHeight="1">
      <c r="A14" s="64"/>
      <c r="B14" s="777"/>
      <c r="C14" s="777"/>
      <c r="D14" s="777"/>
      <c r="E14" s="777"/>
      <c r="F14" s="777"/>
      <c r="G14" s="777"/>
      <c r="H14" s="777"/>
      <c r="I14" s="777"/>
      <c r="J14" s="66"/>
    </row>
    <row r="15" spans="1:13" s="13" customFormat="1" ht="16.899999999999999" customHeight="1">
      <c r="A15" s="64"/>
      <c r="B15" s="777"/>
      <c r="C15" s="777"/>
      <c r="D15" s="777"/>
      <c r="E15" s="777"/>
      <c r="F15" s="777"/>
      <c r="G15" s="777"/>
      <c r="H15" s="777"/>
      <c r="I15" s="777"/>
      <c r="J15" s="66"/>
    </row>
    <row r="16" spans="1:13" s="13" customFormat="1" ht="21" customHeight="1">
      <c r="A16" s="64"/>
      <c r="B16" s="123" t="s">
        <v>102</v>
      </c>
      <c r="C16" s="123"/>
      <c r="D16" s="74"/>
      <c r="E16" s="74"/>
      <c r="F16" s="192" t="s">
        <v>27</v>
      </c>
      <c r="G16" s="192" t="s">
        <v>28</v>
      </c>
      <c r="H16" s="65"/>
      <c r="I16" s="65"/>
      <c r="J16" s="66"/>
    </row>
    <row r="17" spans="1:13" s="13" customFormat="1" ht="17.25" customHeight="1">
      <c r="A17" s="64"/>
      <c r="B17" s="389" t="s">
        <v>213</v>
      </c>
      <c r="C17" s="65"/>
      <c r="D17" s="65"/>
      <c r="E17" s="119" t="s">
        <v>392</v>
      </c>
      <c r="F17" s="303"/>
      <c r="G17" s="303"/>
      <c r="H17" s="129" t="s">
        <v>26</v>
      </c>
      <c r="I17" s="757" t="s">
        <v>29</v>
      </c>
      <c r="J17" s="758"/>
    </row>
    <row r="18" spans="1:13" s="13" customFormat="1" ht="17.25" customHeight="1">
      <c r="A18" s="64"/>
      <c r="B18" s="147" t="s">
        <v>214</v>
      </c>
      <c r="C18" s="278"/>
      <c r="D18" s="278"/>
      <c r="E18" s="119" t="s">
        <v>206</v>
      </c>
      <c r="F18" s="314"/>
      <c r="G18" s="314"/>
      <c r="H18" s="129" t="s">
        <v>53</v>
      </c>
      <c r="I18" s="757" t="s">
        <v>29</v>
      </c>
      <c r="J18" s="758"/>
    </row>
    <row r="19" spans="1:13" s="13" customFormat="1" ht="17.25" customHeight="1">
      <c r="A19" s="64"/>
      <c r="B19" s="381" t="s">
        <v>386</v>
      </c>
      <c r="C19" s="109"/>
      <c r="D19" s="109"/>
      <c r="E19" s="119" t="s">
        <v>385</v>
      </c>
      <c r="F19" s="304"/>
      <c r="G19" s="304"/>
      <c r="H19" s="387" t="s">
        <v>17</v>
      </c>
      <c r="I19" s="757" t="s">
        <v>24</v>
      </c>
      <c r="J19" s="758"/>
    </row>
    <row r="20" spans="1:13" s="43" customFormat="1" ht="6" customHeight="1" thickBot="1">
      <c r="A20" s="64"/>
      <c r="B20" s="71"/>
      <c r="C20" s="71"/>
      <c r="D20" s="71"/>
      <c r="E20" s="119"/>
      <c r="F20" s="132"/>
      <c r="G20" s="132"/>
      <c r="H20" s="129"/>
      <c r="I20" s="387"/>
      <c r="J20" s="151"/>
    </row>
    <row r="21" spans="1:13" s="43" customFormat="1" ht="17.25" customHeight="1" thickBot="1">
      <c r="A21" s="64"/>
      <c r="B21" s="389" t="s">
        <v>215</v>
      </c>
      <c r="C21" s="71"/>
      <c r="D21" s="71"/>
      <c r="E21" s="120" t="s">
        <v>207</v>
      </c>
      <c r="F21" s="305" t="str">
        <f>IF(F18&lt;&gt;"",+F18,"")</f>
        <v/>
      </c>
      <c r="G21" s="305" t="str">
        <f>IF(G18&lt;&gt;"",+G18,"")</f>
        <v/>
      </c>
      <c r="H21" s="129" t="s">
        <v>53</v>
      </c>
      <c r="I21" s="757" t="s">
        <v>29</v>
      </c>
      <c r="J21" s="758"/>
    </row>
    <row r="22" spans="1:13" s="13" customFormat="1" ht="6" customHeight="1" thickBot="1">
      <c r="A22" s="64"/>
      <c r="B22" s="71"/>
      <c r="C22" s="71"/>
      <c r="D22" s="71"/>
      <c r="E22" s="119"/>
      <c r="F22" s="132"/>
      <c r="G22" s="132"/>
      <c r="H22" s="129"/>
      <c r="I22" s="387"/>
      <c r="J22" s="151"/>
    </row>
    <row r="23" spans="1:13" ht="20.25" customHeight="1" thickBot="1">
      <c r="A23" s="86"/>
      <c r="B23" s="145" t="s">
        <v>387</v>
      </c>
      <c r="C23" s="147"/>
      <c r="D23" s="71"/>
      <c r="E23" s="82"/>
      <c r="F23" s="121" t="s">
        <v>217</v>
      </c>
      <c r="G23" s="347" t="str">
        <f>IF(COUNTBLANK(F21:G21)=0,(F21+G21)/2,"")</f>
        <v/>
      </c>
      <c r="H23" s="129" t="s">
        <v>26</v>
      </c>
      <c r="I23" s="757" t="s">
        <v>29</v>
      </c>
      <c r="J23" s="758"/>
    </row>
    <row r="24" spans="1:13" ht="6" customHeight="1" thickBot="1">
      <c r="A24" s="86"/>
      <c r="B24" s="71"/>
      <c r="C24" s="71"/>
      <c r="D24" s="71"/>
      <c r="E24" s="121"/>
      <c r="F24" s="132"/>
      <c r="G24" s="39"/>
      <c r="H24" s="129"/>
      <c r="I24" s="387"/>
      <c r="J24" s="151"/>
    </row>
    <row r="25" spans="1:13" ht="17.25" customHeight="1" thickBot="1">
      <c r="A25" s="86"/>
      <c r="B25" s="71"/>
      <c r="C25" s="71"/>
      <c r="D25" s="71"/>
      <c r="E25" s="121"/>
      <c r="F25" s="132" t="s">
        <v>33</v>
      </c>
      <c r="G25" s="306" t="str">
        <f>IF(G23&lt;&gt;"",ABS(F21-G21)/G23,"")</f>
        <v/>
      </c>
      <c r="H25" s="393" t="s">
        <v>506</v>
      </c>
      <c r="I25" s="387"/>
      <c r="J25" s="151"/>
    </row>
    <row r="26" spans="1:13" s="13" customFormat="1" ht="21" customHeight="1">
      <c r="A26" s="64"/>
      <c r="B26" s="123" t="s">
        <v>12</v>
      </c>
      <c r="C26" s="123"/>
      <c r="D26" s="124"/>
      <c r="E26" s="89"/>
      <c r="F26" s="89"/>
      <c r="G26" s="134"/>
      <c r="H26" s="129"/>
      <c r="I26" s="152"/>
      <c r="J26" s="151"/>
    </row>
    <row r="27" spans="1:13" s="13" customFormat="1" ht="17.25" customHeight="1">
      <c r="A27" s="64"/>
      <c r="B27" s="381" t="s">
        <v>218</v>
      </c>
      <c r="C27" s="109"/>
      <c r="D27" s="109"/>
      <c r="E27" s="119" t="s">
        <v>208</v>
      </c>
      <c r="F27" s="314"/>
      <c r="G27" s="314"/>
      <c r="H27" s="129" t="s">
        <v>67</v>
      </c>
      <c r="I27" s="757" t="s">
        <v>29</v>
      </c>
      <c r="J27" s="758"/>
      <c r="M27" s="28"/>
    </row>
    <row r="28" spans="1:13" s="13" customFormat="1" ht="17.25" customHeight="1">
      <c r="A28" s="64"/>
      <c r="B28" s="65" t="s">
        <v>336</v>
      </c>
      <c r="C28" s="65"/>
      <c r="D28" s="65"/>
      <c r="E28" s="82" t="s">
        <v>335</v>
      </c>
      <c r="F28" s="315"/>
      <c r="G28" s="315"/>
      <c r="H28" s="129" t="s">
        <v>17</v>
      </c>
      <c r="I28" s="757" t="s">
        <v>24</v>
      </c>
      <c r="J28" s="758"/>
      <c r="K28" s="40"/>
    </row>
    <row r="29" spans="1:13" s="13" customFormat="1" ht="17.25" customHeight="1">
      <c r="A29" s="64"/>
      <c r="B29" s="389" t="s">
        <v>453</v>
      </c>
      <c r="C29" s="65"/>
      <c r="D29" s="65"/>
      <c r="E29" s="82" t="s">
        <v>466</v>
      </c>
      <c r="F29" s="315"/>
      <c r="G29" s="315"/>
      <c r="H29" s="129" t="s">
        <v>17</v>
      </c>
      <c r="I29" s="757" t="s">
        <v>24</v>
      </c>
      <c r="J29" s="758"/>
    </row>
    <row r="30" spans="1:13" s="13" customFormat="1" ht="17.25" customHeight="1">
      <c r="A30" s="64"/>
      <c r="B30" s="389" t="s">
        <v>388</v>
      </c>
      <c r="C30" s="65"/>
      <c r="D30" s="65"/>
      <c r="E30" s="119" t="s">
        <v>467</v>
      </c>
      <c r="F30" s="304"/>
      <c r="G30" s="304"/>
      <c r="H30" s="387" t="s">
        <v>17</v>
      </c>
      <c r="I30" s="757" t="s">
        <v>24</v>
      </c>
      <c r="J30" s="758"/>
    </row>
    <row r="31" spans="1:13" s="13" customFormat="1" ht="6" customHeight="1" thickBot="1">
      <c r="A31" s="64"/>
      <c r="B31" s="65"/>
      <c r="C31" s="124"/>
      <c r="D31" s="124"/>
      <c r="E31" s="82"/>
      <c r="F31" s="381"/>
      <c r="G31" s="156"/>
      <c r="H31" s="129"/>
      <c r="I31" s="152"/>
      <c r="J31" s="151"/>
    </row>
    <row r="32" spans="1:13" ht="17.25" customHeight="1" thickBot="1">
      <c r="A32" s="86"/>
      <c r="B32" s="389" t="s">
        <v>219</v>
      </c>
      <c r="C32" s="125"/>
      <c r="D32" s="126"/>
      <c r="E32" s="119" t="s">
        <v>220</v>
      </c>
      <c r="F32" s="316" t="str">
        <f>IF(COUNT(F17,F27,F29)=3,F17+(F27-F17)*(80-60)/(80-F29),"")</f>
        <v/>
      </c>
      <c r="G32" s="316" t="str">
        <f>IF(COUNT(G17,G27,G29)=3,G17+(G27-G17)*(80-60)/(80-G29),"")</f>
        <v/>
      </c>
      <c r="H32" s="129" t="s">
        <v>67</v>
      </c>
      <c r="I32" s="757" t="s">
        <v>29</v>
      </c>
      <c r="J32" s="758"/>
    </row>
    <row r="33" spans="1:12" ht="6" customHeight="1" thickBot="1">
      <c r="A33" s="86"/>
      <c r="B33" s="65"/>
      <c r="C33" s="125"/>
      <c r="D33" s="126"/>
      <c r="E33" s="121"/>
      <c r="F33" s="156"/>
      <c r="G33" s="44"/>
      <c r="H33" s="129"/>
      <c r="I33" s="387"/>
      <c r="J33" s="388"/>
    </row>
    <row r="34" spans="1:12" ht="20.25" customHeight="1" thickBot="1">
      <c r="A34" s="86"/>
      <c r="B34" s="65"/>
      <c r="C34" s="125"/>
      <c r="D34" s="126"/>
      <c r="E34" s="148"/>
      <c r="F34" s="121" t="s">
        <v>217</v>
      </c>
      <c r="G34" s="347" t="str">
        <f>IF(COUNTBLANK(F32:G32)=0,(F32+G32)/2,"")</f>
        <v/>
      </c>
      <c r="H34" s="129" t="s">
        <v>67</v>
      </c>
      <c r="I34" s="757" t="s">
        <v>29</v>
      </c>
      <c r="J34" s="758"/>
    </row>
    <row r="35" spans="1:12" ht="6" customHeight="1" thickBot="1">
      <c r="A35" s="86"/>
      <c r="B35" s="65"/>
      <c r="C35" s="125"/>
      <c r="D35" s="126"/>
      <c r="E35" s="121"/>
      <c r="F35" s="132"/>
      <c r="G35" s="39"/>
      <c r="H35" s="129"/>
      <c r="I35" s="387"/>
      <c r="J35" s="388"/>
    </row>
    <row r="36" spans="1:12" ht="17.25" customHeight="1" thickBot="1">
      <c r="A36" s="86"/>
      <c r="B36" s="65"/>
      <c r="C36" s="124"/>
      <c r="D36" s="124"/>
      <c r="E36" s="127"/>
      <c r="F36" s="132" t="s">
        <v>33</v>
      </c>
      <c r="G36" s="306" t="str">
        <f>IF(G34&lt;&gt;"",ABS(F32-G32)/G34,"")</f>
        <v/>
      </c>
      <c r="H36" s="393" t="s">
        <v>506</v>
      </c>
      <c r="I36" s="387"/>
      <c r="J36" s="388"/>
      <c r="L36" s="25"/>
    </row>
    <row r="37" spans="1:12" ht="4.5" hidden="1" customHeight="1" thickBot="1">
      <c r="A37" s="86"/>
      <c r="B37" s="65"/>
      <c r="C37" s="124"/>
      <c r="D37" s="124"/>
      <c r="E37" s="74"/>
      <c r="F37" s="157"/>
      <c r="G37" s="45"/>
      <c r="H37" s="129"/>
      <c r="I37" s="152"/>
      <c r="J37" s="388"/>
    </row>
    <row r="38" spans="1:12" ht="7.5" customHeight="1">
      <c r="A38" s="86"/>
      <c r="B38" s="149"/>
      <c r="C38" s="149"/>
      <c r="D38" s="74"/>
      <c r="E38" s="74"/>
      <c r="F38" s="74"/>
      <c r="G38" s="19"/>
      <c r="H38" s="153"/>
      <c r="I38" s="387"/>
      <c r="J38" s="151"/>
      <c r="L38" s="25"/>
    </row>
    <row r="39" spans="1:12" ht="21" customHeight="1">
      <c r="A39" s="86"/>
      <c r="B39" s="65" t="s">
        <v>221</v>
      </c>
      <c r="C39" s="389"/>
      <c r="D39" s="389"/>
      <c r="E39" s="389"/>
      <c r="F39" s="307" t="str">
        <f>IF(COUNT(F17,F18,F27)=3,MAX(F17,F18,F27),"")</f>
        <v/>
      </c>
      <c r="G39" s="307" t="str">
        <f>IF(COUNT(G17,G18,G27)=3,MAX(G17,G18,G27),"")</f>
        <v/>
      </c>
      <c r="H39" s="129" t="s">
        <v>26</v>
      </c>
      <c r="I39" s="757" t="s">
        <v>29</v>
      </c>
      <c r="J39" s="758"/>
      <c r="L39" s="25"/>
    </row>
    <row r="40" spans="1:12" ht="7.5" customHeight="1">
      <c r="A40" s="86"/>
      <c r="B40" s="65"/>
      <c r="C40" s="389"/>
      <c r="D40" s="389"/>
      <c r="E40" s="389"/>
      <c r="F40" s="132"/>
      <c r="G40" s="132"/>
      <c r="H40" s="129"/>
      <c r="I40" s="387"/>
      <c r="J40" s="388"/>
      <c r="L40" s="25"/>
    </row>
    <row r="41" spans="1:12" ht="18" thickBot="1">
      <c r="A41" s="86"/>
      <c r="B41" s="774" t="s">
        <v>390</v>
      </c>
      <c r="C41" s="774"/>
      <c r="D41" s="74"/>
      <c r="E41" s="74"/>
      <c r="F41" s="74"/>
      <c r="G41" s="74"/>
      <c r="H41" s="153"/>
      <c r="I41" s="387"/>
      <c r="J41" s="151"/>
      <c r="L41" s="25"/>
    </row>
    <row r="42" spans="1:12" ht="22.5" customHeight="1" thickBot="1">
      <c r="A42" s="86"/>
      <c r="B42" s="762" t="s">
        <v>222</v>
      </c>
      <c r="C42" s="762"/>
      <c r="D42" s="762"/>
      <c r="E42" s="762"/>
      <c r="F42" s="62" t="s">
        <v>445</v>
      </c>
      <c r="G42" s="348" t="str">
        <f>IF(AND(G25&lt;0.1,G36&lt;0.1),IF(COUNT(G23,G34)=2,MAX(G23,G34),""),"")</f>
        <v/>
      </c>
      <c r="H42" s="129" t="s">
        <v>67</v>
      </c>
      <c r="I42" s="757" t="s">
        <v>29</v>
      </c>
      <c r="J42" s="758"/>
    </row>
    <row r="43" spans="1:12" ht="9.6" customHeight="1">
      <c r="A43" s="86"/>
      <c r="B43" s="65"/>
      <c r="C43" s="389"/>
      <c r="D43" s="389"/>
      <c r="E43" s="389"/>
      <c r="F43" s="132"/>
      <c r="G43" s="132"/>
      <c r="H43" s="129"/>
      <c r="I43" s="387"/>
      <c r="J43" s="388"/>
    </row>
    <row r="44" spans="1:12" ht="15" customHeight="1">
      <c r="A44" s="86"/>
      <c r="B44" s="763" t="s">
        <v>172</v>
      </c>
      <c r="C44" s="763"/>
      <c r="D44" s="763"/>
      <c r="E44" s="763"/>
      <c r="F44" s="74"/>
      <c r="G44" s="132"/>
      <c r="H44" s="132"/>
      <c r="I44" s="387"/>
      <c r="J44" s="388"/>
    </row>
    <row r="45" spans="1:12" ht="15" customHeight="1">
      <c r="A45" s="64"/>
      <c r="B45" s="65" t="s">
        <v>383</v>
      </c>
      <c r="C45" s="65"/>
      <c r="D45" s="72"/>
      <c r="E45" s="72"/>
      <c r="F45" s="410"/>
      <c r="G45" s="410"/>
      <c r="H45" s="410"/>
      <c r="I45" s="410"/>
      <c r="J45" s="66"/>
    </row>
    <row r="46" spans="1:12" ht="19.5" customHeight="1">
      <c r="A46" s="64"/>
      <c r="B46" s="401"/>
      <c r="C46" s="72"/>
      <c r="D46" s="401"/>
      <c r="E46" s="401"/>
      <c r="F46" s="401"/>
      <c r="G46" s="401"/>
      <c r="H46" s="401"/>
      <c r="I46" s="401"/>
      <c r="J46" s="66"/>
    </row>
    <row r="47" spans="1:12" ht="15" customHeight="1">
      <c r="A47" s="64"/>
      <c r="B47" s="401"/>
      <c r="C47" s="401"/>
      <c r="D47" s="401"/>
      <c r="E47" s="401"/>
      <c r="F47" s="74" t="s">
        <v>27</v>
      </c>
      <c r="G47" s="138" t="s">
        <v>28</v>
      </c>
      <c r="H47" s="72"/>
      <c r="I47" s="401"/>
      <c r="J47" s="66"/>
    </row>
    <row r="48" spans="1:12" ht="17.25" customHeight="1">
      <c r="A48" s="64"/>
      <c r="B48" s="441" t="s">
        <v>353</v>
      </c>
      <c r="C48" s="76"/>
      <c r="D48" s="76"/>
      <c r="E48" s="63" t="s">
        <v>346</v>
      </c>
      <c r="F48" s="309"/>
      <c r="G48" s="309"/>
      <c r="H48" s="426" t="s">
        <v>361</v>
      </c>
      <c r="I48" s="723" t="s">
        <v>25</v>
      </c>
      <c r="J48" s="724"/>
    </row>
    <row r="49" spans="1:10" ht="17.25" customHeight="1">
      <c r="A49" s="64"/>
      <c r="B49" s="441" t="s">
        <v>354</v>
      </c>
      <c r="C49" s="76"/>
      <c r="D49" s="76"/>
      <c r="E49" s="63" t="s">
        <v>347</v>
      </c>
      <c r="F49" s="310"/>
      <c r="G49" s="310"/>
      <c r="H49" s="426" t="s">
        <v>507</v>
      </c>
      <c r="I49" s="387" t="s">
        <v>48</v>
      </c>
      <c r="J49" s="66"/>
    </row>
    <row r="50" spans="1:10" ht="17.25" customHeight="1">
      <c r="A50" s="64"/>
      <c r="B50" s="441" t="s">
        <v>355</v>
      </c>
      <c r="C50" s="441"/>
      <c r="D50" s="441"/>
      <c r="E50" s="63" t="s">
        <v>348</v>
      </c>
      <c r="F50" s="311"/>
      <c r="G50" s="311"/>
      <c r="H50" s="426" t="s">
        <v>137</v>
      </c>
      <c r="I50" s="723" t="s">
        <v>24</v>
      </c>
      <c r="J50" s="724"/>
    </row>
    <row r="51" spans="1:10" ht="17.25" customHeight="1">
      <c r="A51" s="64"/>
      <c r="B51" s="441" t="s">
        <v>356</v>
      </c>
      <c r="C51" s="441"/>
      <c r="D51" s="441"/>
      <c r="E51" s="63" t="s">
        <v>349</v>
      </c>
      <c r="F51" s="312"/>
      <c r="G51" s="312"/>
      <c r="H51" s="426" t="s">
        <v>138</v>
      </c>
      <c r="I51" s="723" t="s">
        <v>29</v>
      </c>
      <c r="J51" s="724"/>
    </row>
    <row r="52" spans="1:10" ht="17.25" customHeight="1">
      <c r="A52" s="64"/>
      <c r="B52" s="442" t="s">
        <v>357</v>
      </c>
      <c r="C52" s="442"/>
      <c r="D52" s="442"/>
      <c r="E52" s="63" t="s">
        <v>350</v>
      </c>
      <c r="F52" s="312"/>
      <c r="G52" s="312"/>
      <c r="H52" s="426" t="s">
        <v>138</v>
      </c>
      <c r="I52" s="723" t="s">
        <v>29</v>
      </c>
      <c r="J52" s="724"/>
    </row>
    <row r="53" spans="1:10" ht="17.25" customHeight="1">
      <c r="A53" s="64"/>
      <c r="B53" s="442" t="s">
        <v>389</v>
      </c>
      <c r="C53" s="442"/>
      <c r="D53" s="442"/>
      <c r="E53" s="63" t="s">
        <v>351</v>
      </c>
      <c r="F53" s="427" t="str">
        <f>IF(COUNTBLANK(F48:F52)=0,IF(F60="乾　式","0.00",10^(7.203-1735.74/(F50+234))),"")</f>
        <v/>
      </c>
      <c r="G53" s="427" t="str">
        <f>IF(COUNTBLANK(G48:G52)=0,IF(F60="乾　式","0.00",10^(7.203-1735.74/(G50+234))),"")</f>
        <v/>
      </c>
      <c r="H53" s="426" t="s">
        <v>138</v>
      </c>
      <c r="I53" s="723" t="s">
        <v>29</v>
      </c>
      <c r="J53" s="724"/>
    </row>
    <row r="54" spans="1:10" ht="9" customHeight="1" thickBot="1">
      <c r="A54" s="110"/>
      <c r="B54" s="429"/>
      <c r="C54" s="429"/>
      <c r="D54" s="429"/>
      <c r="E54" s="431"/>
      <c r="F54" s="432"/>
      <c r="G54" s="432"/>
      <c r="H54" s="433"/>
      <c r="I54" s="154"/>
      <c r="J54" s="155"/>
    </row>
    <row r="55" spans="1:10" ht="16.149999999999999" customHeight="1" thickBot="1">
      <c r="A55" s="233"/>
      <c r="B55" s="434"/>
      <c r="C55" s="434"/>
      <c r="D55" s="434"/>
      <c r="E55" s="436"/>
      <c r="F55" s="437"/>
      <c r="G55" s="437"/>
      <c r="H55" s="438"/>
      <c r="I55" s="234"/>
      <c r="J55" s="234"/>
    </row>
    <row r="56" spans="1:10" s="13" customFormat="1" ht="18.75" customHeight="1" thickBot="1">
      <c r="A56" s="732" t="s">
        <v>167</v>
      </c>
      <c r="B56" s="733"/>
      <c r="C56" s="733"/>
      <c r="D56" s="733"/>
      <c r="E56" s="733"/>
      <c r="F56" s="733"/>
      <c r="G56" s="733"/>
      <c r="H56" s="733"/>
      <c r="I56" s="733"/>
      <c r="J56" s="734"/>
    </row>
    <row r="57" spans="1:10" s="13" customFormat="1" ht="28.5" customHeight="1" thickTop="1">
      <c r="A57" s="294" t="s">
        <v>179</v>
      </c>
      <c r="B57" s="711" t="str">
        <f>+表紙!B3&amp;"　　（３．立上り性能）"</f>
        <v>アンダーカウンター洗浄機、ドアタイプ洗浄機（選択してください）　　（３．立上り性能）</v>
      </c>
      <c r="C57" s="712"/>
      <c r="D57" s="712"/>
      <c r="E57" s="712"/>
      <c r="F57" s="712"/>
      <c r="G57" s="745"/>
      <c r="H57" s="712" t="str">
        <f>"ガス種："&amp;表紙!$I$11</f>
        <v>ガス種：(選択して下さい)</v>
      </c>
      <c r="I57" s="712"/>
      <c r="J57" s="779"/>
    </row>
    <row r="58" spans="1:10" s="13" customFormat="1" ht="18" customHeight="1" thickBot="1">
      <c r="A58" s="285" t="s">
        <v>378</v>
      </c>
      <c r="B58" s="720" t="str">
        <f>IF(表紙!$B$6=0,"",表紙!$B$6)</f>
        <v/>
      </c>
      <c r="C58" s="720"/>
      <c r="D58" s="720"/>
      <c r="E58" s="722"/>
      <c r="F58" s="374" t="s">
        <v>3</v>
      </c>
      <c r="G58" s="725" t="str">
        <f>IF(表紙!$H$5=0,"",表紙!$H$5)</f>
        <v/>
      </c>
      <c r="H58" s="726"/>
      <c r="I58" s="726"/>
      <c r="J58" s="727"/>
    </row>
    <row r="59" spans="1:10" ht="15.6" customHeight="1">
      <c r="A59" s="64"/>
      <c r="B59" s="414"/>
      <c r="C59" s="414"/>
      <c r="D59" s="414"/>
      <c r="E59" s="415"/>
      <c r="F59" s="415"/>
      <c r="G59" s="428"/>
      <c r="H59" s="417"/>
      <c r="I59" s="377"/>
      <c r="J59" s="378"/>
    </row>
    <row r="60" spans="1:10" ht="18.75" customHeight="1">
      <c r="A60" s="64"/>
      <c r="B60" s="389" t="s">
        <v>472</v>
      </c>
      <c r="C60" s="65"/>
      <c r="D60" s="381"/>
      <c r="E60" s="443"/>
      <c r="F60" s="468" t="s">
        <v>516</v>
      </c>
      <c r="G60" s="401"/>
      <c r="H60" s="439"/>
      <c r="I60" s="401"/>
      <c r="J60" s="66"/>
    </row>
    <row r="61" spans="1:10" ht="18.75" customHeight="1">
      <c r="A61" s="64"/>
      <c r="B61" s="381" t="s">
        <v>343</v>
      </c>
      <c r="C61" s="381"/>
      <c r="D61" s="72"/>
      <c r="E61" s="418"/>
      <c r="F61" s="418"/>
      <c r="G61" s="418"/>
      <c r="H61" s="401"/>
      <c r="I61" s="440"/>
      <c r="J61" s="73"/>
    </row>
    <row r="62" spans="1:10" ht="18.75" customHeight="1">
      <c r="A62" s="64"/>
      <c r="B62" s="381" t="s">
        <v>344</v>
      </c>
      <c r="C62" s="381"/>
      <c r="D62" s="72"/>
      <c r="E62" s="141"/>
      <c r="F62" s="141"/>
      <c r="G62" s="141"/>
      <c r="H62" s="418"/>
      <c r="I62" s="401"/>
      <c r="J62" s="66"/>
    </row>
    <row r="63" spans="1:10" ht="15" customHeight="1">
      <c r="A63" s="64"/>
      <c r="B63" s="381"/>
      <c r="C63" s="76"/>
      <c r="D63" s="76"/>
      <c r="E63" s="76"/>
      <c r="F63" s="76"/>
      <c r="G63" s="76"/>
      <c r="H63" s="74"/>
      <c r="I63" s="65"/>
      <c r="J63" s="101"/>
    </row>
    <row r="64" spans="1:10" ht="15" customHeight="1">
      <c r="A64" s="64"/>
      <c r="B64" s="381"/>
      <c r="C64" s="76"/>
      <c r="D64" s="76"/>
      <c r="E64" s="76"/>
      <c r="F64" s="76"/>
      <c r="G64" s="76"/>
      <c r="H64" s="74"/>
      <c r="I64" s="65"/>
      <c r="J64" s="101"/>
    </row>
    <row r="65" spans="1:19" ht="15" customHeight="1">
      <c r="A65" s="64"/>
      <c r="B65" s="381"/>
      <c r="C65" s="76"/>
      <c r="D65" s="76"/>
      <c r="E65" s="76"/>
      <c r="F65" s="76"/>
      <c r="G65" s="76"/>
      <c r="H65" s="74"/>
      <c r="I65" s="65"/>
      <c r="J65" s="101"/>
    </row>
    <row r="66" spans="1:19" ht="15" customHeight="1">
      <c r="A66" s="64"/>
      <c r="B66" s="381"/>
      <c r="C66" s="76"/>
      <c r="D66" s="76"/>
      <c r="E66" s="76"/>
      <c r="F66" s="74" t="s">
        <v>27</v>
      </c>
      <c r="G66" s="138" t="s">
        <v>28</v>
      </c>
      <c r="H66" s="72"/>
      <c r="I66" s="65"/>
      <c r="J66" s="101"/>
    </row>
    <row r="67" spans="1:19" ht="23.25" customHeight="1">
      <c r="A67" s="64"/>
      <c r="B67" s="764" t="s">
        <v>212</v>
      </c>
      <c r="C67" s="764"/>
      <c r="D67" s="764"/>
      <c r="E67" s="140" t="s">
        <v>391</v>
      </c>
      <c r="F67" s="313" t="str">
        <f>IF(COUNTBLANK(F48:F52)=0,(F48*F49*(F51+F52-F53)*273/3600/101.3/(273+F50)),"")</f>
        <v/>
      </c>
      <c r="G67" s="313" t="str">
        <f>IF(COUNTBLANK(G48:G52)=0,(G48*G49*(G51+G52-G53)*273/3600/101.3/(273+G50)),"")</f>
        <v/>
      </c>
      <c r="H67" s="387" t="s">
        <v>54</v>
      </c>
      <c r="I67" s="723" t="s">
        <v>25</v>
      </c>
      <c r="J67" s="724"/>
      <c r="L67" s="275" t="s">
        <v>149</v>
      </c>
      <c r="M67" s="12">
        <v>60</v>
      </c>
    </row>
    <row r="68" spans="1:19" ht="11.25" customHeight="1">
      <c r="A68" s="86"/>
      <c r="B68" s="65"/>
      <c r="C68" s="389"/>
      <c r="D68" s="389"/>
      <c r="E68" s="158"/>
      <c r="F68" s="132"/>
      <c r="G68" s="132"/>
      <c r="H68" s="129"/>
      <c r="I68" s="387"/>
      <c r="J68" s="388"/>
    </row>
    <row r="69" spans="1:19" s="13" customFormat="1" ht="22.5" customHeight="1">
      <c r="A69" s="64"/>
      <c r="B69" s="764" t="s">
        <v>452</v>
      </c>
      <c r="C69" s="764"/>
      <c r="D69" s="764"/>
      <c r="E69" s="119" t="s">
        <v>223</v>
      </c>
      <c r="F69" s="337"/>
      <c r="G69" s="337"/>
      <c r="H69" s="385" t="s">
        <v>54</v>
      </c>
      <c r="I69" s="757" t="s">
        <v>25</v>
      </c>
      <c r="J69" s="783"/>
      <c r="M69" s="17"/>
    </row>
    <row r="70" spans="1:19" s="13" customFormat="1" ht="13.9" customHeight="1">
      <c r="A70" s="64"/>
      <c r="B70" s="159"/>
      <c r="C70" s="159"/>
      <c r="D70" s="159"/>
      <c r="E70" s="65"/>
      <c r="F70" s="444"/>
      <c r="G70" s="444"/>
      <c r="H70" s="385"/>
      <c r="I70" s="387"/>
      <c r="J70" s="390"/>
      <c r="M70" s="17"/>
    </row>
    <row r="71" spans="1:19" s="13" customFormat="1" ht="13.9" customHeight="1">
      <c r="A71" s="64"/>
      <c r="B71" s="159"/>
      <c r="C71" s="159"/>
      <c r="D71" s="159"/>
      <c r="E71" s="65"/>
      <c r="F71" s="444"/>
      <c r="G71" s="444"/>
      <c r="H71" s="385"/>
      <c r="I71" s="387"/>
      <c r="J71" s="390"/>
      <c r="M71" s="17"/>
    </row>
    <row r="72" spans="1:19" s="13" customFormat="1" ht="15" customHeight="1">
      <c r="A72" s="64"/>
      <c r="B72" s="65" t="s">
        <v>90</v>
      </c>
      <c r="C72" s="65"/>
      <c r="D72" s="65"/>
      <c r="E72" s="89"/>
      <c r="F72" s="160"/>
      <c r="G72" s="160"/>
      <c r="H72" s="393"/>
      <c r="I72" s="129"/>
      <c r="J72" s="66"/>
      <c r="M72" s="17"/>
    </row>
    <row r="73" spans="1:19" ht="15" customHeight="1">
      <c r="A73" s="86"/>
      <c r="B73" s="72"/>
      <c r="C73" s="72"/>
      <c r="D73" s="72"/>
      <c r="E73" s="74"/>
      <c r="F73" s="74"/>
      <c r="G73" s="74"/>
      <c r="H73" s="153"/>
      <c r="I73" s="129"/>
      <c r="J73" s="66"/>
    </row>
    <row r="74" spans="1:19" ht="15" customHeight="1">
      <c r="A74" s="86"/>
      <c r="B74" s="72"/>
      <c r="C74" s="74"/>
      <c r="D74" s="74"/>
      <c r="E74" s="72"/>
      <c r="F74" s="72"/>
      <c r="G74" s="72"/>
      <c r="H74" s="72"/>
      <c r="I74" s="65"/>
      <c r="J74" s="66"/>
      <c r="S74" s="28"/>
    </row>
    <row r="75" spans="1:19" ht="15" customHeight="1">
      <c r="A75" s="86"/>
      <c r="B75" s="72"/>
      <c r="C75" s="74"/>
      <c r="D75" s="74"/>
      <c r="E75" s="72"/>
      <c r="F75" s="72"/>
      <c r="G75" s="72"/>
      <c r="H75" s="72"/>
      <c r="I75" s="65"/>
      <c r="J75" s="66"/>
    </row>
    <row r="76" spans="1:19" ht="15" customHeight="1">
      <c r="A76" s="86"/>
      <c r="B76" s="72"/>
      <c r="C76" s="74"/>
      <c r="D76" s="74"/>
      <c r="E76" s="72"/>
      <c r="F76" s="72"/>
      <c r="G76" s="72"/>
      <c r="H76" s="72"/>
      <c r="I76" s="65"/>
      <c r="J76" s="66"/>
    </row>
    <row r="77" spans="1:19" ht="15" customHeight="1">
      <c r="A77" s="86"/>
      <c r="B77" s="72"/>
      <c r="C77" s="65"/>
      <c r="D77" s="65"/>
      <c r="E77" s="65"/>
      <c r="F77" s="65"/>
      <c r="G77" s="65"/>
      <c r="H77" s="65"/>
      <c r="I77" s="65"/>
      <c r="J77" s="66"/>
    </row>
    <row r="78" spans="1:19" ht="15" customHeight="1">
      <c r="A78" s="86"/>
      <c r="B78" s="72"/>
      <c r="C78" s="65"/>
      <c r="D78" s="65"/>
      <c r="E78" s="65"/>
      <c r="F78" s="65"/>
      <c r="G78" s="65"/>
      <c r="H78" s="65"/>
      <c r="I78" s="65"/>
      <c r="J78" s="66"/>
    </row>
    <row r="79" spans="1:19" ht="15" customHeight="1">
      <c r="A79" s="86"/>
      <c r="B79" s="65"/>
      <c r="C79" s="72"/>
      <c r="D79" s="72"/>
      <c r="E79" s="65"/>
      <c r="F79" s="65"/>
      <c r="G79" s="65"/>
      <c r="H79" s="65"/>
      <c r="I79" s="65"/>
      <c r="J79" s="66"/>
    </row>
    <row r="80" spans="1:19" ht="11.25" customHeight="1">
      <c r="A80" s="86"/>
      <c r="B80" s="65"/>
      <c r="C80" s="72"/>
      <c r="D80" s="72"/>
      <c r="E80" s="65"/>
      <c r="F80" s="65"/>
      <c r="G80" s="65"/>
      <c r="H80" s="65"/>
      <c r="I80" s="65"/>
      <c r="J80" s="66"/>
    </row>
    <row r="81" spans="1:10" ht="15" customHeight="1">
      <c r="A81" s="86"/>
      <c r="B81" s="65"/>
      <c r="C81" s="65"/>
      <c r="D81" s="65"/>
      <c r="E81" s="65"/>
      <c r="F81" s="65"/>
      <c r="G81" s="65"/>
      <c r="H81" s="65"/>
      <c r="I81" s="65"/>
      <c r="J81" s="66"/>
    </row>
    <row r="82" spans="1:10" s="13" customFormat="1" ht="15" customHeight="1">
      <c r="A82" s="64"/>
      <c r="B82" s="65"/>
      <c r="C82" s="65"/>
      <c r="D82" s="65"/>
      <c r="E82" s="65"/>
      <c r="F82" s="65"/>
      <c r="G82" s="65"/>
      <c r="H82" s="65"/>
      <c r="I82" s="65"/>
      <c r="J82" s="66"/>
    </row>
    <row r="83" spans="1:10" s="13" customFormat="1" ht="15" customHeight="1">
      <c r="A83" s="64"/>
      <c r="B83" s="65"/>
      <c r="C83" s="65"/>
      <c r="D83" s="65"/>
      <c r="E83" s="65"/>
      <c r="F83" s="65"/>
      <c r="G83" s="65"/>
      <c r="H83" s="65"/>
      <c r="I83" s="65"/>
      <c r="J83" s="66"/>
    </row>
    <row r="84" spans="1:10" s="13" customFormat="1" ht="15" customHeight="1">
      <c r="A84" s="64"/>
      <c r="B84" s="65"/>
      <c r="C84" s="65"/>
      <c r="D84" s="65"/>
      <c r="E84" s="65"/>
      <c r="F84" s="65"/>
      <c r="G84" s="65"/>
      <c r="H84" s="65"/>
      <c r="I84" s="65"/>
      <c r="J84" s="66"/>
    </row>
    <row r="85" spans="1:10" s="13" customFormat="1" ht="15" customHeight="1">
      <c r="A85" s="64"/>
      <c r="B85" s="65"/>
      <c r="C85" s="65"/>
      <c r="D85" s="65"/>
      <c r="E85" s="65"/>
      <c r="F85" s="65"/>
      <c r="G85" s="65"/>
      <c r="H85" s="65"/>
      <c r="I85" s="65"/>
      <c r="J85" s="66"/>
    </row>
    <row r="86" spans="1:10" s="13" customFormat="1" ht="15" customHeight="1">
      <c r="A86" s="64"/>
      <c r="B86" s="65"/>
      <c r="C86" s="65"/>
      <c r="D86" s="65"/>
      <c r="E86" s="65"/>
      <c r="F86" s="65"/>
      <c r="G86" s="65"/>
      <c r="H86" s="65"/>
      <c r="I86" s="65"/>
      <c r="J86" s="66"/>
    </row>
    <row r="87" spans="1:10" s="13" customFormat="1" ht="15" customHeight="1">
      <c r="A87" s="64"/>
      <c r="B87" s="65"/>
      <c r="C87" s="65"/>
      <c r="D87" s="65"/>
      <c r="E87" s="65"/>
      <c r="F87" s="65"/>
      <c r="G87" s="65"/>
      <c r="H87" s="65"/>
      <c r="I87" s="65"/>
      <c r="J87" s="66"/>
    </row>
    <row r="88" spans="1:10" s="13" customFormat="1" ht="15" customHeight="1">
      <c r="A88" s="64"/>
      <c r="B88" s="65"/>
      <c r="C88" s="65"/>
      <c r="D88" s="65"/>
      <c r="E88" s="65"/>
      <c r="F88" s="65"/>
      <c r="G88" s="65"/>
      <c r="H88" s="65"/>
      <c r="I88" s="65"/>
      <c r="J88" s="66"/>
    </row>
    <row r="89" spans="1:10" s="13" customFormat="1" ht="15" customHeight="1">
      <c r="A89" s="64"/>
      <c r="B89" s="65"/>
      <c r="C89" s="65"/>
      <c r="D89" s="65"/>
      <c r="E89" s="65"/>
      <c r="F89" s="65"/>
      <c r="G89" s="65"/>
      <c r="H89" s="65"/>
      <c r="I89" s="65"/>
      <c r="J89" s="66"/>
    </row>
    <row r="90" spans="1:10" s="13" customFormat="1" ht="15" customHeight="1">
      <c r="A90" s="64"/>
      <c r="B90" s="65"/>
      <c r="C90" s="65"/>
      <c r="D90" s="65"/>
      <c r="E90" s="65"/>
      <c r="F90" s="65"/>
      <c r="G90" s="65"/>
      <c r="H90" s="65"/>
      <c r="I90" s="65"/>
      <c r="J90" s="66"/>
    </row>
    <row r="91" spans="1:10" s="13" customFormat="1" ht="15" customHeight="1">
      <c r="A91" s="64"/>
      <c r="B91" s="65"/>
      <c r="C91" s="65"/>
      <c r="D91" s="65"/>
      <c r="E91" s="65"/>
      <c r="F91" s="65"/>
      <c r="G91" s="65"/>
      <c r="H91" s="65"/>
      <c r="I91" s="65"/>
      <c r="J91" s="66"/>
    </row>
    <row r="92" spans="1:10" s="13" customFormat="1" ht="15" customHeight="1">
      <c r="A92" s="64"/>
      <c r="B92" s="65"/>
      <c r="C92" s="65"/>
      <c r="D92" s="65"/>
      <c r="E92" s="65"/>
      <c r="F92" s="65"/>
      <c r="G92" s="65"/>
      <c r="H92" s="65"/>
      <c r="I92" s="65"/>
      <c r="J92" s="66"/>
    </row>
    <row r="93" spans="1:10" s="13" customFormat="1" ht="15" customHeight="1">
      <c r="A93" s="64"/>
      <c r="B93" s="65"/>
      <c r="C93" s="65"/>
      <c r="D93" s="65"/>
      <c r="E93" s="65"/>
      <c r="F93" s="65"/>
      <c r="G93" s="65"/>
      <c r="H93" s="65"/>
      <c r="I93" s="65"/>
      <c r="J93" s="66"/>
    </row>
    <row r="94" spans="1:10" s="13" customFormat="1" ht="15" customHeight="1">
      <c r="A94" s="64"/>
      <c r="B94" s="65"/>
      <c r="C94" s="65"/>
      <c r="D94" s="65"/>
      <c r="E94" s="65"/>
      <c r="F94" s="65"/>
      <c r="G94" s="65"/>
      <c r="H94" s="65"/>
      <c r="I94" s="65"/>
      <c r="J94" s="66"/>
    </row>
    <row r="95" spans="1:10" s="13" customFormat="1" ht="15" customHeight="1">
      <c r="A95" s="64"/>
      <c r="B95" s="65"/>
      <c r="C95" s="65"/>
      <c r="D95" s="65"/>
      <c r="E95" s="65"/>
      <c r="F95" s="65"/>
      <c r="G95" s="65"/>
      <c r="H95" s="65"/>
      <c r="I95" s="65"/>
      <c r="J95" s="66"/>
    </row>
    <row r="96" spans="1:10" s="13" customFormat="1" ht="15" customHeight="1">
      <c r="A96" s="64"/>
      <c r="B96" s="65"/>
      <c r="C96" s="65"/>
      <c r="D96" s="65"/>
      <c r="E96" s="65"/>
      <c r="F96" s="65"/>
      <c r="G96" s="65"/>
      <c r="H96" s="65"/>
      <c r="I96" s="65"/>
      <c r="J96" s="66"/>
    </row>
    <row r="97" spans="1:10" s="13" customFormat="1" ht="15" customHeight="1">
      <c r="A97" s="64"/>
      <c r="B97" s="65"/>
      <c r="C97" s="65"/>
      <c r="D97" s="65"/>
      <c r="E97" s="65"/>
      <c r="F97" s="65"/>
      <c r="G97" s="65"/>
      <c r="H97" s="65"/>
      <c r="I97" s="65"/>
      <c r="J97" s="66"/>
    </row>
    <row r="98" spans="1:10" s="13" customFormat="1" ht="15" customHeight="1">
      <c r="A98" s="64"/>
      <c r="B98" s="65"/>
      <c r="C98" s="65"/>
      <c r="D98" s="65"/>
      <c r="E98" s="65"/>
      <c r="F98" s="65"/>
      <c r="G98" s="65"/>
      <c r="H98" s="65"/>
      <c r="I98" s="65"/>
      <c r="J98" s="66"/>
    </row>
    <row r="99" spans="1:10" s="13" customFormat="1" ht="15" customHeight="1">
      <c r="A99" s="64"/>
      <c r="B99" s="65"/>
      <c r="C99" s="65"/>
      <c r="D99" s="65"/>
      <c r="E99" s="65"/>
      <c r="F99" s="65"/>
      <c r="G99" s="65"/>
      <c r="H99" s="65"/>
      <c r="I99" s="65"/>
      <c r="J99" s="66"/>
    </row>
    <row r="100" spans="1:10" s="13" customFormat="1" ht="15" customHeight="1">
      <c r="A100" s="64"/>
      <c r="B100" s="65"/>
      <c r="C100" s="65"/>
      <c r="D100" s="65"/>
      <c r="E100" s="65"/>
      <c r="F100" s="65"/>
      <c r="G100" s="65"/>
      <c r="H100" s="65"/>
      <c r="I100" s="65"/>
      <c r="J100" s="66"/>
    </row>
    <row r="101" spans="1:10" s="13" customFormat="1" ht="15" customHeight="1">
      <c r="A101" s="64"/>
      <c r="B101" s="65"/>
      <c r="C101" s="65"/>
      <c r="D101" s="65"/>
      <c r="E101" s="65"/>
      <c r="F101" s="65"/>
      <c r="G101" s="65"/>
      <c r="H101" s="65"/>
      <c r="I101" s="65"/>
      <c r="J101" s="66"/>
    </row>
    <row r="102" spans="1:10" s="13" customFormat="1" ht="15" customHeight="1">
      <c r="A102" s="64"/>
      <c r="B102" s="65"/>
      <c r="C102" s="65"/>
      <c r="D102" s="65"/>
      <c r="E102" s="65"/>
      <c r="F102" s="65"/>
      <c r="G102" s="65"/>
      <c r="H102" s="65"/>
      <c r="I102" s="65"/>
      <c r="J102" s="66"/>
    </row>
    <row r="103" spans="1:10" s="13" customFormat="1" ht="15" customHeight="1">
      <c r="A103" s="64"/>
      <c r="B103" s="65"/>
      <c r="C103" s="65"/>
      <c r="D103" s="65"/>
      <c r="E103" s="65"/>
      <c r="F103" s="65"/>
      <c r="G103" s="65"/>
      <c r="H103" s="65"/>
      <c r="I103" s="65"/>
      <c r="J103" s="66"/>
    </row>
    <row r="104" spans="1:10" s="13" customFormat="1" ht="15" customHeight="1">
      <c r="A104" s="64"/>
      <c r="B104" s="65"/>
      <c r="C104" s="65"/>
      <c r="D104" s="65"/>
      <c r="E104" s="65"/>
      <c r="F104" s="65"/>
      <c r="G104" s="65"/>
      <c r="H104" s="65"/>
      <c r="I104" s="65"/>
      <c r="J104" s="66"/>
    </row>
    <row r="105" spans="1:10" s="13" customFormat="1" ht="14.45" customHeight="1" thickBot="1">
      <c r="A105" s="110"/>
      <c r="B105" s="96"/>
      <c r="C105" s="96"/>
      <c r="D105" s="96"/>
      <c r="E105" s="96"/>
      <c r="F105" s="96"/>
      <c r="G105" s="96"/>
      <c r="H105" s="96"/>
      <c r="I105" s="96"/>
      <c r="J105" s="102"/>
    </row>
    <row r="106" spans="1:10" ht="9" customHeight="1"/>
  </sheetData>
  <sheetProtection password="CC9A" sheet="1" objects="1" scenarios="1" formatCells="0" formatRows="0" insertRows="0" deleteRows="0"/>
  <mergeCells count="42">
    <mergeCell ref="B58:E58"/>
    <mergeCell ref="I50:J50"/>
    <mergeCell ref="I52:J52"/>
    <mergeCell ref="I51:J51"/>
    <mergeCell ref="B44:E44"/>
    <mergeCell ref="I28:J28"/>
    <mergeCell ref="B42:E42"/>
    <mergeCell ref="A56:J56"/>
    <mergeCell ref="B57:G57"/>
    <mergeCell ref="H57:J57"/>
    <mergeCell ref="B41:C41"/>
    <mergeCell ref="B69:D69"/>
    <mergeCell ref="I69:J69"/>
    <mergeCell ref="B67:D67"/>
    <mergeCell ref="I21:J21"/>
    <mergeCell ref="I48:J48"/>
    <mergeCell ref="I23:J23"/>
    <mergeCell ref="I30:J30"/>
    <mergeCell ref="I27:J27"/>
    <mergeCell ref="I32:J32"/>
    <mergeCell ref="I42:J42"/>
    <mergeCell ref="I34:J34"/>
    <mergeCell ref="I39:J39"/>
    <mergeCell ref="I53:J53"/>
    <mergeCell ref="G58:J58"/>
    <mergeCell ref="I67:J67"/>
    <mergeCell ref="I29:J29"/>
    <mergeCell ref="I17:J17"/>
    <mergeCell ref="I18:J18"/>
    <mergeCell ref="I5:I6"/>
    <mergeCell ref="I19:J19"/>
    <mergeCell ref="C6:D6"/>
    <mergeCell ref="B9:I15"/>
    <mergeCell ref="B5:B6"/>
    <mergeCell ref="E5:E6"/>
    <mergeCell ref="C5:D5"/>
    <mergeCell ref="G5:G6"/>
    <mergeCell ref="A2:J2"/>
    <mergeCell ref="B4:E4"/>
    <mergeCell ref="G4:J4"/>
    <mergeCell ref="H3:J3"/>
    <mergeCell ref="B3:G3"/>
  </mergeCells>
  <phoneticPr fontId="3"/>
  <conditionalFormatting sqref="G25 G36">
    <cfRule type="cellIs" dxfId="9" priority="7" stopIfTrue="1" operator="greaterThan">
      <formula>0.1</formula>
    </cfRule>
  </conditionalFormatting>
  <dataValidations count="1">
    <dataValidation type="list" allowBlank="1" showInputMessage="1" showErrorMessage="1" sqref="F60">
      <formula1>"（選択）,湿　式,乾　式"</formula1>
    </dataValidation>
  </dataValidations>
  <pageMargins left="0.78740157480314965" right="0.51181102362204722" top="0.59055118110236227" bottom="0.59055118110236227" header="0.19685039370078741" footer="0.19685039370078741"/>
  <pageSetup paperSize="9" fitToHeight="0" orientation="portrait" r:id="rId1"/>
  <headerFooter alignWithMargins="0"/>
  <rowBreaks count="1" manualBreakCount="1">
    <brk id="10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104"/>
  <sheetViews>
    <sheetView view="pageBreakPreview" zoomScaleNormal="100" zoomScaleSheetLayoutView="100" workbookViewId="0">
      <selection activeCell="C5" sqref="C5:D5"/>
    </sheetView>
  </sheetViews>
  <sheetFormatPr defaultColWidth="9" defaultRowHeight="13.5"/>
  <cols>
    <col min="1" max="1" width="6.625" style="12" customWidth="1"/>
    <col min="2" max="2" width="7.25" style="12" customWidth="1"/>
    <col min="3" max="3" width="16.125" style="12" customWidth="1"/>
    <col min="4" max="4" width="19.25" style="12" customWidth="1"/>
    <col min="5" max="5" width="8" style="12" customWidth="1"/>
    <col min="6" max="7" width="7.875" style="12" customWidth="1"/>
    <col min="8" max="8" width="6.625" style="12" customWidth="1"/>
    <col min="9" max="9" width="5" style="12" customWidth="1"/>
    <col min="10" max="10" width="5.75" style="12" customWidth="1"/>
    <col min="11" max="11" width="11.375" style="12" customWidth="1"/>
    <col min="12" max="16384" width="9" style="12"/>
  </cols>
  <sheetData>
    <row r="1" spans="1:13" ht="15" customHeight="1" thickBot="1">
      <c r="A1" s="107"/>
      <c r="B1" s="107"/>
      <c r="C1" s="107"/>
      <c r="D1" s="107"/>
      <c r="E1" s="107"/>
      <c r="F1" s="107"/>
      <c r="G1" s="107"/>
      <c r="H1" s="107"/>
      <c r="I1" s="107"/>
      <c r="J1" s="107"/>
    </row>
    <row r="2" spans="1:13" s="13" customFormat="1" ht="18.75" customHeight="1" thickBot="1">
      <c r="A2" s="732" t="s">
        <v>171</v>
      </c>
      <c r="B2" s="733"/>
      <c r="C2" s="733"/>
      <c r="D2" s="733"/>
      <c r="E2" s="733"/>
      <c r="F2" s="733"/>
      <c r="G2" s="733"/>
      <c r="H2" s="733"/>
      <c r="I2" s="733"/>
      <c r="J2" s="734"/>
    </row>
    <row r="3" spans="1:13" s="13" customFormat="1" ht="28.5" customHeight="1" thickTop="1">
      <c r="A3" s="14" t="s">
        <v>179</v>
      </c>
      <c r="B3" s="711" t="str">
        <f>+表紙!B3&amp;"　　（３．立上り性能）"</f>
        <v>アンダーカウンター洗浄機、ドアタイプ洗浄機（選択してください）　　（３．立上り性能）</v>
      </c>
      <c r="C3" s="712"/>
      <c r="D3" s="712"/>
      <c r="E3" s="712"/>
      <c r="F3" s="712"/>
      <c r="G3" s="745"/>
      <c r="H3" s="712" t="str">
        <f>"ガス種："&amp;表紙!$I$11</f>
        <v>ガス種：(選択して下さい)</v>
      </c>
      <c r="I3" s="712"/>
      <c r="J3" s="779"/>
      <c r="K3" s="49"/>
    </row>
    <row r="4" spans="1:13" s="13" customFormat="1" ht="18" customHeight="1" thickBot="1">
      <c r="A4" s="15" t="s">
        <v>378</v>
      </c>
      <c r="B4" s="720" t="str">
        <f>IF(表紙!$B$6=0,"",表紙!$B$6)</f>
        <v/>
      </c>
      <c r="C4" s="720"/>
      <c r="D4" s="720"/>
      <c r="E4" s="722"/>
      <c r="F4" s="374" t="s">
        <v>3</v>
      </c>
      <c r="G4" s="725" t="str">
        <f>IF(表紙!$H$5=0,"",表紙!$H$5)</f>
        <v/>
      </c>
      <c r="H4" s="726"/>
      <c r="I4" s="726"/>
      <c r="J4" s="727"/>
    </row>
    <row r="5" spans="1:13" s="13" customFormat="1" ht="15.75" customHeight="1">
      <c r="A5" s="283" t="s">
        <v>27</v>
      </c>
      <c r="B5" s="765" t="s">
        <v>35</v>
      </c>
      <c r="C5" s="768"/>
      <c r="D5" s="782"/>
      <c r="E5" s="765" t="s">
        <v>70</v>
      </c>
      <c r="F5" s="284"/>
      <c r="G5" s="765" t="s">
        <v>36</v>
      </c>
      <c r="H5" s="284"/>
      <c r="I5" s="770" t="s">
        <v>69</v>
      </c>
      <c r="J5" s="10"/>
    </row>
    <row r="6" spans="1:13" s="13" customFormat="1" ht="15.75" customHeight="1" thickBot="1">
      <c r="A6" s="285" t="s">
        <v>28</v>
      </c>
      <c r="B6" s="608"/>
      <c r="C6" s="780"/>
      <c r="D6" s="781"/>
      <c r="E6" s="608"/>
      <c r="F6" s="286"/>
      <c r="G6" s="608"/>
      <c r="H6" s="286"/>
      <c r="I6" s="771"/>
      <c r="J6" s="11"/>
      <c r="L6" s="42"/>
    </row>
    <row r="7" spans="1:13" s="13" customFormat="1" ht="6.6" customHeight="1">
      <c r="A7" s="80"/>
      <c r="B7" s="111"/>
      <c r="C7" s="112"/>
      <c r="D7" s="112"/>
      <c r="E7" s="139"/>
      <c r="F7" s="146"/>
      <c r="G7" s="111"/>
      <c r="H7" s="146"/>
      <c r="I7" s="139"/>
      <c r="J7" s="150"/>
      <c r="L7" s="42"/>
    </row>
    <row r="8" spans="1:13" s="13" customFormat="1" ht="18" customHeight="1" thickBot="1">
      <c r="A8" s="64"/>
      <c r="B8" s="117" t="s">
        <v>141</v>
      </c>
      <c r="C8" s="96"/>
      <c r="D8" s="96"/>
      <c r="E8" s="96"/>
      <c r="F8" s="65"/>
      <c r="G8" s="118" t="str">
        <f>IF(表紙!G16="A.立上り時の給湯が洗浄タンクに直接入る場合","記入不要","")</f>
        <v/>
      </c>
      <c r="H8" s="65"/>
      <c r="I8" s="65"/>
      <c r="J8" s="66"/>
    </row>
    <row r="9" spans="1:13" s="13" customFormat="1" ht="16.899999999999999" customHeight="1">
      <c r="A9" s="64"/>
      <c r="B9" s="777" t="s">
        <v>393</v>
      </c>
      <c r="C9" s="777"/>
      <c r="D9" s="777"/>
      <c r="E9" s="777"/>
      <c r="F9" s="777"/>
      <c r="G9" s="777"/>
      <c r="H9" s="777"/>
      <c r="I9" s="777"/>
      <c r="J9" s="66"/>
    </row>
    <row r="10" spans="1:13" s="13" customFormat="1" ht="16.899999999999999" customHeight="1">
      <c r="A10" s="64"/>
      <c r="B10" s="777"/>
      <c r="C10" s="777"/>
      <c r="D10" s="777"/>
      <c r="E10" s="777"/>
      <c r="F10" s="777"/>
      <c r="G10" s="777"/>
      <c r="H10" s="777"/>
      <c r="I10" s="777"/>
      <c r="J10" s="66"/>
      <c r="M10" s="13" t="str">
        <f>表紙!G16</f>
        <v>（選択してください）</v>
      </c>
    </row>
    <row r="11" spans="1:13" s="13" customFormat="1" ht="16.899999999999999" customHeight="1">
      <c r="A11" s="64"/>
      <c r="B11" s="777"/>
      <c r="C11" s="777"/>
      <c r="D11" s="777"/>
      <c r="E11" s="777"/>
      <c r="F11" s="777"/>
      <c r="G11" s="777"/>
      <c r="H11" s="777"/>
      <c r="I11" s="777"/>
      <c r="J11" s="66"/>
      <c r="M11" s="13" t="str">
        <f>IF(M10="C.給水(標準温度:15℃)を接続する場合",""," 別のシートを使用してください")</f>
        <v xml:space="preserve"> 別のシートを使用してください</v>
      </c>
    </row>
    <row r="12" spans="1:13" s="13" customFormat="1" ht="16.899999999999999" customHeight="1">
      <c r="A12" s="64"/>
      <c r="B12" s="777"/>
      <c r="C12" s="777"/>
      <c r="D12" s="777"/>
      <c r="E12" s="777"/>
      <c r="F12" s="777"/>
      <c r="G12" s="777"/>
      <c r="H12" s="777"/>
      <c r="I12" s="777"/>
      <c r="J12" s="66"/>
    </row>
    <row r="13" spans="1:13" s="13" customFormat="1" ht="16.899999999999999" customHeight="1">
      <c r="A13" s="64"/>
      <c r="B13" s="777"/>
      <c r="C13" s="777"/>
      <c r="D13" s="777"/>
      <c r="E13" s="777"/>
      <c r="F13" s="777"/>
      <c r="G13" s="777"/>
      <c r="H13" s="777"/>
      <c r="I13" s="777"/>
      <c r="J13" s="66"/>
    </row>
    <row r="14" spans="1:13" s="13" customFormat="1" ht="16.899999999999999" customHeight="1">
      <c r="A14" s="64"/>
      <c r="B14" s="777"/>
      <c r="C14" s="777"/>
      <c r="D14" s="777"/>
      <c r="E14" s="777"/>
      <c r="F14" s="777"/>
      <c r="G14" s="777"/>
      <c r="H14" s="777"/>
      <c r="I14" s="777"/>
      <c r="J14" s="66"/>
    </row>
    <row r="15" spans="1:13" s="13" customFormat="1" ht="16.899999999999999" customHeight="1">
      <c r="A15" s="64"/>
      <c r="B15" s="777"/>
      <c r="C15" s="777"/>
      <c r="D15" s="777"/>
      <c r="E15" s="777"/>
      <c r="F15" s="777"/>
      <c r="G15" s="777"/>
      <c r="H15" s="777"/>
      <c r="I15" s="777"/>
      <c r="J15" s="66"/>
    </row>
    <row r="16" spans="1:13" s="13" customFormat="1" ht="21" customHeight="1">
      <c r="A16" s="64"/>
      <c r="B16" s="774" t="s">
        <v>102</v>
      </c>
      <c r="C16" s="774"/>
      <c r="D16" s="74"/>
      <c r="E16" s="74"/>
      <c r="F16" s="192" t="s">
        <v>27</v>
      </c>
      <c r="G16" s="192" t="s">
        <v>28</v>
      </c>
      <c r="H16" s="65"/>
      <c r="I16" s="65"/>
      <c r="J16" s="66"/>
    </row>
    <row r="17" spans="1:13" s="13" customFormat="1" ht="17.25" customHeight="1">
      <c r="A17" s="64"/>
      <c r="B17" s="389" t="s">
        <v>224</v>
      </c>
      <c r="C17" s="65"/>
      <c r="D17" s="65"/>
      <c r="E17" s="119" t="s">
        <v>216</v>
      </c>
      <c r="F17" s="303"/>
      <c r="G17" s="303"/>
      <c r="H17" s="129" t="s">
        <v>26</v>
      </c>
      <c r="I17" s="757" t="s">
        <v>29</v>
      </c>
      <c r="J17" s="758"/>
    </row>
    <row r="18" spans="1:13" s="13" customFormat="1" ht="17.25" customHeight="1">
      <c r="A18" s="64"/>
      <c r="B18" s="785" t="s">
        <v>225</v>
      </c>
      <c r="C18" s="785"/>
      <c r="D18" s="785"/>
      <c r="E18" s="119" t="s">
        <v>206</v>
      </c>
      <c r="F18" s="314"/>
      <c r="G18" s="314"/>
      <c r="H18" s="129" t="s">
        <v>53</v>
      </c>
      <c r="I18" s="757" t="s">
        <v>29</v>
      </c>
      <c r="J18" s="758"/>
    </row>
    <row r="19" spans="1:13" s="13" customFormat="1" ht="17.25" customHeight="1">
      <c r="A19" s="64"/>
      <c r="B19" s="381" t="s">
        <v>386</v>
      </c>
      <c r="C19" s="109"/>
      <c r="D19" s="109"/>
      <c r="E19" s="119" t="s">
        <v>394</v>
      </c>
      <c r="F19" s="304"/>
      <c r="G19" s="304"/>
      <c r="H19" s="387" t="s">
        <v>17</v>
      </c>
      <c r="I19" s="757" t="s">
        <v>24</v>
      </c>
      <c r="J19" s="758"/>
    </row>
    <row r="20" spans="1:13" s="43" customFormat="1" ht="6" customHeight="1" thickBot="1">
      <c r="A20" s="64"/>
      <c r="B20" s="71"/>
      <c r="C20" s="71"/>
      <c r="D20" s="71"/>
      <c r="E20" s="119"/>
      <c r="F20" s="132"/>
      <c r="G20" s="132"/>
      <c r="H20" s="129"/>
      <c r="I20" s="387"/>
      <c r="J20" s="151"/>
    </row>
    <row r="21" spans="1:13" s="43" customFormat="1" ht="17.25" customHeight="1" thickBot="1">
      <c r="A21" s="64"/>
      <c r="B21" s="389" t="s">
        <v>226</v>
      </c>
      <c r="C21" s="71"/>
      <c r="D21" s="71"/>
      <c r="E21" s="120" t="s">
        <v>207</v>
      </c>
      <c r="F21" s="305" t="str">
        <f>IF(F18&lt;&gt;"",+F18,"")</f>
        <v/>
      </c>
      <c r="G21" s="305" t="str">
        <f>IF(G18&lt;&gt;"",+G18,"")</f>
        <v/>
      </c>
      <c r="H21" s="129" t="s">
        <v>53</v>
      </c>
      <c r="I21" s="757" t="s">
        <v>29</v>
      </c>
      <c r="J21" s="758"/>
    </row>
    <row r="22" spans="1:13" s="13" customFormat="1" ht="6" customHeight="1" thickBot="1">
      <c r="A22" s="64"/>
      <c r="B22" s="71"/>
      <c r="C22" s="71"/>
      <c r="D22" s="71"/>
      <c r="E22" s="121"/>
      <c r="F22" s="132"/>
      <c r="G22" s="39"/>
      <c r="H22" s="129"/>
      <c r="I22" s="387"/>
      <c r="J22" s="151"/>
    </row>
    <row r="23" spans="1:13" ht="20.25" customHeight="1" thickBot="1">
      <c r="A23" s="86"/>
      <c r="B23" s="145" t="s">
        <v>387</v>
      </c>
      <c r="C23" s="71"/>
      <c r="D23" s="71"/>
      <c r="E23" s="89"/>
      <c r="F23" s="121" t="s">
        <v>217</v>
      </c>
      <c r="G23" s="347" t="str">
        <f>IF(COUNTBLANK(F21:G21)=0,(F21+G21)/2,"")</f>
        <v/>
      </c>
      <c r="H23" s="129" t="s">
        <v>26</v>
      </c>
      <c r="I23" s="757" t="s">
        <v>29</v>
      </c>
      <c r="J23" s="758"/>
    </row>
    <row r="24" spans="1:13" ht="6" customHeight="1" thickBot="1">
      <c r="A24" s="86"/>
      <c r="B24" s="71"/>
      <c r="C24" s="71"/>
      <c r="D24" s="71"/>
      <c r="E24" s="121"/>
      <c r="F24" s="132"/>
      <c r="G24" s="39"/>
      <c r="H24" s="129"/>
      <c r="I24" s="387"/>
      <c r="J24" s="151"/>
    </row>
    <row r="25" spans="1:13" ht="17.25" customHeight="1" thickBot="1">
      <c r="A25" s="86"/>
      <c r="B25" s="71"/>
      <c r="C25" s="71"/>
      <c r="D25" s="71"/>
      <c r="E25" s="121"/>
      <c r="F25" s="132" t="s">
        <v>33</v>
      </c>
      <c r="G25" s="306" t="str">
        <f>IF(G23&lt;&gt;"",ABS(F21-G21)/G23,"")</f>
        <v/>
      </c>
      <c r="H25" s="393" t="s">
        <v>506</v>
      </c>
      <c r="I25" s="387"/>
      <c r="J25" s="151"/>
    </row>
    <row r="26" spans="1:13" s="13" customFormat="1" ht="21" customHeight="1">
      <c r="A26" s="64"/>
      <c r="B26" s="774" t="s">
        <v>12</v>
      </c>
      <c r="C26" s="774"/>
      <c r="D26" s="124"/>
      <c r="E26" s="89"/>
      <c r="F26" s="89"/>
      <c r="G26" s="37"/>
      <c r="H26" s="129"/>
      <c r="I26" s="152"/>
      <c r="J26" s="151"/>
    </row>
    <row r="27" spans="1:13" s="13" customFormat="1" ht="17.25" customHeight="1">
      <c r="A27" s="64"/>
      <c r="B27" s="764" t="s">
        <v>227</v>
      </c>
      <c r="C27" s="764"/>
      <c r="D27" s="764"/>
      <c r="E27" s="119" t="s">
        <v>208</v>
      </c>
      <c r="F27" s="314"/>
      <c r="G27" s="314"/>
      <c r="H27" s="129" t="s">
        <v>26</v>
      </c>
      <c r="I27" s="757" t="s">
        <v>29</v>
      </c>
      <c r="J27" s="758"/>
      <c r="M27" s="28"/>
    </row>
    <row r="28" spans="1:13" s="13" customFormat="1" ht="17.25" customHeight="1">
      <c r="A28" s="64"/>
      <c r="B28" s="65" t="s">
        <v>337</v>
      </c>
      <c r="C28" s="65"/>
      <c r="D28" s="65"/>
      <c r="E28" s="82" t="s">
        <v>335</v>
      </c>
      <c r="F28" s="315"/>
      <c r="G28" s="315"/>
      <c r="H28" s="129" t="s">
        <v>17</v>
      </c>
      <c r="I28" s="757" t="s">
        <v>24</v>
      </c>
      <c r="J28" s="758"/>
      <c r="K28" s="40"/>
    </row>
    <row r="29" spans="1:13" s="13" customFormat="1" ht="17.25" customHeight="1">
      <c r="A29" s="64"/>
      <c r="B29" s="389" t="s">
        <v>454</v>
      </c>
      <c r="C29" s="65"/>
      <c r="D29" s="65"/>
      <c r="E29" s="82" t="s">
        <v>488</v>
      </c>
      <c r="F29" s="315"/>
      <c r="G29" s="315"/>
      <c r="H29" s="129" t="s">
        <v>17</v>
      </c>
      <c r="I29" s="757" t="s">
        <v>24</v>
      </c>
      <c r="J29" s="758"/>
    </row>
    <row r="30" spans="1:13" s="13" customFormat="1" ht="17.25" customHeight="1">
      <c r="A30" s="64"/>
      <c r="B30" s="389" t="s">
        <v>438</v>
      </c>
      <c r="C30" s="65"/>
      <c r="D30" s="65"/>
      <c r="E30" s="119" t="s">
        <v>467</v>
      </c>
      <c r="F30" s="304"/>
      <c r="G30" s="304"/>
      <c r="H30" s="387" t="s">
        <v>17</v>
      </c>
      <c r="I30" s="757" t="s">
        <v>24</v>
      </c>
      <c r="J30" s="758"/>
    </row>
    <row r="31" spans="1:13" s="13" customFormat="1" ht="6" customHeight="1" thickBot="1">
      <c r="A31" s="64"/>
      <c r="B31" s="65"/>
      <c r="C31" s="124"/>
      <c r="D31" s="124"/>
      <c r="E31" s="82"/>
      <c r="F31" s="381"/>
      <c r="G31" s="156"/>
      <c r="H31" s="129"/>
      <c r="I31" s="152"/>
      <c r="J31" s="151"/>
    </row>
    <row r="32" spans="1:13" ht="17.25" customHeight="1" thickBot="1">
      <c r="A32" s="86"/>
      <c r="B32" s="389" t="s">
        <v>228</v>
      </c>
      <c r="C32" s="125"/>
      <c r="D32" s="126"/>
      <c r="E32" s="119" t="s">
        <v>220</v>
      </c>
      <c r="F32" s="316" t="str">
        <f>IF(COUNT(F17,F27,F29)=3,F17+(F27-F17)*(80-15)/(80-F29),"")</f>
        <v/>
      </c>
      <c r="G32" s="316" t="str">
        <f>IF(COUNT(G17,G27,G29)=3,G17+(G27-G17)*(80-15)/(80-G29),"")</f>
        <v/>
      </c>
      <c r="H32" s="129" t="s">
        <v>26</v>
      </c>
      <c r="I32" s="757" t="s">
        <v>29</v>
      </c>
      <c r="J32" s="758"/>
    </row>
    <row r="33" spans="1:12" ht="6" customHeight="1" thickBot="1">
      <c r="A33" s="86"/>
      <c r="B33" s="65"/>
      <c r="C33" s="125"/>
      <c r="D33" s="126"/>
      <c r="E33" s="121"/>
      <c r="F33" s="156"/>
      <c r="G33" s="44"/>
      <c r="H33" s="129"/>
      <c r="I33" s="387"/>
      <c r="J33" s="388"/>
    </row>
    <row r="34" spans="1:12" ht="20.25" customHeight="1" thickBot="1">
      <c r="A34" s="86"/>
      <c r="B34" s="65"/>
      <c r="C34" s="125"/>
      <c r="D34" s="126"/>
      <c r="E34" s="148"/>
      <c r="F34" s="121" t="s">
        <v>217</v>
      </c>
      <c r="G34" s="347" t="str">
        <f>IF(COUNTBLANK(F32:G32)=0,(F32+G32)/2,"")</f>
        <v/>
      </c>
      <c r="H34" s="129" t="s">
        <v>26</v>
      </c>
      <c r="I34" s="757" t="s">
        <v>29</v>
      </c>
      <c r="J34" s="758"/>
    </row>
    <row r="35" spans="1:12" ht="6" customHeight="1" thickBot="1">
      <c r="A35" s="86"/>
      <c r="B35" s="65"/>
      <c r="C35" s="125"/>
      <c r="D35" s="126"/>
      <c r="E35" s="121"/>
      <c r="F35" s="132"/>
      <c r="G35" s="39"/>
      <c r="H35" s="129"/>
      <c r="I35" s="387"/>
      <c r="J35" s="388"/>
    </row>
    <row r="36" spans="1:12" ht="18" customHeight="1" thickBot="1">
      <c r="A36" s="86"/>
      <c r="B36" s="65"/>
      <c r="C36" s="124"/>
      <c r="D36" s="124"/>
      <c r="E36" s="127"/>
      <c r="F36" s="132" t="s">
        <v>33</v>
      </c>
      <c r="G36" s="306" t="str">
        <f>IF(G34&lt;&gt;"",ABS(F32-G32)/G34,"")</f>
        <v/>
      </c>
      <c r="H36" s="393" t="s">
        <v>506</v>
      </c>
      <c r="I36" s="387"/>
      <c r="J36" s="388"/>
      <c r="L36" s="25"/>
    </row>
    <row r="37" spans="1:12" ht="4.5" hidden="1" customHeight="1" thickBot="1">
      <c r="A37" s="86"/>
      <c r="B37" s="65"/>
      <c r="C37" s="124"/>
      <c r="D37" s="124"/>
      <c r="E37" s="74"/>
      <c r="F37" s="157"/>
      <c r="G37" s="45"/>
      <c r="H37" s="129"/>
      <c r="I37" s="152"/>
      <c r="J37" s="388"/>
    </row>
    <row r="38" spans="1:12" ht="5.25" customHeight="1">
      <c r="A38" s="86"/>
      <c r="B38" s="384"/>
      <c r="C38" s="384"/>
      <c r="D38" s="74"/>
      <c r="E38" s="74"/>
      <c r="F38" s="74"/>
      <c r="G38" s="19"/>
      <c r="H38" s="153"/>
      <c r="I38" s="387"/>
      <c r="J38" s="151"/>
      <c r="L38" s="25"/>
    </row>
    <row r="39" spans="1:12" ht="21" customHeight="1">
      <c r="A39" s="86"/>
      <c r="B39" s="65" t="s">
        <v>221</v>
      </c>
      <c r="C39" s="389"/>
      <c r="D39" s="389"/>
      <c r="E39" s="389"/>
      <c r="F39" s="307" t="str">
        <f>IF(COUNT(F17,F18,F27)=3,MAX(F17,F18,F27),"")</f>
        <v/>
      </c>
      <c r="G39" s="307" t="str">
        <f>IF(COUNT(G17,G18,G27)=3,MAX(G17,G18,G27),"")</f>
        <v/>
      </c>
      <c r="H39" s="129" t="s">
        <v>26</v>
      </c>
      <c r="I39" s="757" t="s">
        <v>29</v>
      </c>
      <c r="J39" s="758"/>
      <c r="L39" s="25"/>
    </row>
    <row r="40" spans="1:12" ht="4.5" customHeight="1">
      <c r="A40" s="86"/>
      <c r="B40" s="384"/>
      <c r="C40" s="384"/>
      <c r="D40" s="74"/>
      <c r="E40" s="74"/>
      <c r="F40" s="272"/>
      <c r="G40" s="272"/>
      <c r="H40" s="153"/>
      <c r="I40" s="387"/>
      <c r="J40" s="151"/>
      <c r="L40" s="25"/>
    </row>
    <row r="41" spans="1:12" ht="21" customHeight="1" thickBot="1">
      <c r="A41" s="86"/>
      <c r="B41" s="104" t="s">
        <v>229</v>
      </c>
      <c r="C41" s="104"/>
      <c r="D41" s="74"/>
      <c r="E41" s="74"/>
      <c r="F41" s="74"/>
      <c r="G41" s="74"/>
      <c r="H41" s="153"/>
      <c r="I41" s="387"/>
      <c r="J41" s="151"/>
      <c r="L41" s="25"/>
    </row>
    <row r="42" spans="1:12" ht="28.5" customHeight="1" thickBot="1">
      <c r="A42" s="86"/>
      <c r="B42" s="762" t="s">
        <v>222</v>
      </c>
      <c r="C42" s="762"/>
      <c r="D42" s="762"/>
      <c r="E42" s="762"/>
      <c r="F42" s="137" t="s">
        <v>445</v>
      </c>
      <c r="G42" s="348" t="str">
        <f>IF(AND(G25&lt;0.1,G36&lt;0.1),IF(COUNT(G23,G34)=2,MAX(G23,G34),""),"")</f>
        <v/>
      </c>
      <c r="H42" s="129" t="s">
        <v>26</v>
      </c>
      <c r="I42" s="757" t="s">
        <v>29</v>
      </c>
      <c r="J42" s="758"/>
    </row>
    <row r="43" spans="1:12" ht="9" customHeight="1">
      <c r="A43" s="86"/>
      <c r="B43" s="389"/>
      <c r="C43" s="389"/>
      <c r="D43" s="389"/>
      <c r="E43" s="389"/>
      <c r="F43" s="161"/>
      <c r="G43" s="162"/>
      <c r="H43" s="129"/>
      <c r="I43" s="387"/>
      <c r="J43" s="388"/>
    </row>
    <row r="44" spans="1:12" ht="17.25" customHeight="1">
      <c r="A44" s="86"/>
      <c r="B44" s="763" t="s">
        <v>172</v>
      </c>
      <c r="C44" s="763"/>
      <c r="D44" s="763"/>
      <c r="E44" s="763"/>
      <c r="F44" s="74"/>
      <c r="G44" s="132"/>
      <c r="H44" s="132"/>
      <c r="I44" s="387"/>
      <c r="J44" s="388"/>
    </row>
    <row r="45" spans="1:12" ht="20.25" customHeight="1">
      <c r="A45" s="64"/>
      <c r="B45" s="65" t="s">
        <v>383</v>
      </c>
      <c r="C45" s="65"/>
      <c r="D45" s="72"/>
      <c r="E45" s="72"/>
      <c r="F45" s="410"/>
      <c r="G45" s="410"/>
      <c r="H45" s="410"/>
      <c r="I45" s="410"/>
      <c r="J45" s="66"/>
    </row>
    <row r="46" spans="1:12" ht="20.25" customHeight="1">
      <c r="A46" s="64"/>
      <c r="B46" s="401"/>
      <c r="C46" s="72"/>
      <c r="D46" s="401"/>
      <c r="E46" s="401"/>
      <c r="F46" s="401"/>
      <c r="G46" s="401"/>
      <c r="H46" s="401"/>
      <c r="I46" s="401"/>
      <c r="J46" s="66"/>
    </row>
    <row r="47" spans="1:12" ht="15" customHeight="1">
      <c r="A47" s="64"/>
      <c r="B47" s="401"/>
      <c r="C47" s="401"/>
      <c r="D47" s="401"/>
      <c r="E47" s="401"/>
      <c r="F47" s="74" t="s">
        <v>27</v>
      </c>
      <c r="G47" s="138" t="s">
        <v>28</v>
      </c>
      <c r="H47" s="72"/>
      <c r="I47" s="401"/>
      <c r="J47" s="66"/>
    </row>
    <row r="48" spans="1:12" ht="16.5" customHeight="1">
      <c r="A48" s="64"/>
      <c r="B48" s="441" t="s">
        <v>353</v>
      </c>
      <c r="C48" s="76"/>
      <c r="D48" s="76"/>
      <c r="E48" s="63" t="s">
        <v>346</v>
      </c>
      <c r="F48" s="309"/>
      <c r="G48" s="309"/>
      <c r="H48" s="426" t="s">
        <v>361</v>
      </c>
      <c r="I48" s="723" t="s">
        <v>25</v>
      </c>
      <c r="J48" s="724"/>
    </row>
    <row r="49" spans="1:12" ht="16.5" customHeight="1">
      <c r="A49" s="64"/>
      <c r="B49" s="441" t="s">
        <v>354</v>
      </c>
      <c r="C49" s="76"/>
      <c r="D49" s="76"/>
      <c r="E49" s="63" t="s">
        <v>347</v>
      </c>
      <c r="F49" s="310"/>
      <c r="G49" s="310"/>
      <c r="H49" s="426" t="s">
        <v>507</v>
      </c>
      <c r="I49" s="387" t="s">
        <v>48</v>
      </c>
      <c r="J49" s="66"/>
    </row>
    <row r="50" spans="1:12" ht="16.5" customHeight="1">
      <c r="A50" s="64"/>
      <c r="B50" s="441" t="s">
        <v>355</v>
      </c>
      <c r="C50" s="441"/>
      <c r="D50" s="441"/>
      <c r="E50" s="63" t="s">
        <v>348</v>
      </c>
      <c r="F50" s="311"/>
      <c r="G50" s="311"/>
      <c r="H50" s="426" t="s">
        <v>137</v>
      </c>
      <c r="I50" s="723" t="s">
        <v>24</v>
      </c>
      <c r="J50" s="724"/>
    </row>
    <row r="51" spans="1:12" ht="16.5" customHeight="1">
      <c r="A51" s="64"/>
      <c r="B51" s="441" t="s">
        <v>356</v>
      </c>
      <c r="C51" s="441"/>
      <c r="D51" s="441"/>
      <c r="E51" s="63" t="s">
        <v>349</v>
      </c>
      <c r="F51" s="312"/>
      <c r="G51" s="312"/>
      <c r="H51" s="426" t="s">
        <v>138</v>
      </c>
      <c r="I51" s="723" t="s">
        <v>29</v>
      </c>
      <c r="J51" s="724"/>
    </row>
    <row r="52" spans="1:12" ht="16.5" customHeight="1">
      <c r="A52" s="64"/>
      <c r="B52" s="442" t="s">
        <v>357</v>
      </c>
      <c r="C52" s="442"/>
      <c r="D52" s="442"/>
      <c r="E52" s="63" t="s">
        <v>350</v>
      </c>
      <c r="F52" s="312"/>
      <c r="G52" s="312"/>
      <c r="H52" s="426" t="s">
        <v>138</v>
      </c>
      <c r="I52" s="723" t="s">
        <v>29</v>
      </c>
      <c r="J52" s="724"/>
    </row>
    <row r="53" spans="1:12" ht="16.5" customHeight="1">
      <c r="A53" s="64"/>
      <c r="B53" s="442" t="s">
        <v>395</v>
      </c>
      <c r="C53" s="442"/>
      <c r="D53" s="442"/>
      <c r="E53" s="63" t="s">
        <v>351</v>
      </c>
      <c r="F53" s="427" t="str">
        <f>IF(COUNTBLANK(F48:F52)=0,IF(F60="乾　式","0.00",10^(7.203-1735.74/(F50+234))),"")</f>
        <v/>
      </c>
      <c r="G53" s="427" t="str">
        <f>IF(COUNTBLANK(G48:G52)=0,IF(F60="乾　式","0.00",10^(7.203-1735.74/(G50+234))),"")</f>
        <v/>
      </c>
      <c r="H53" s="426" t="s">
        <v>138</v>
      </c>
      <c r="I53" s="723" t="s">
        <v>29</v>
      </c>
      <c r="J53" s="724"/>
    </row>
    <row r="54" spans="1:12" ht="10.5" customHeight="1" thickBot="1">
      <c r="A54" s="110"/>
      <c r="B54" s="429"/>
      <c r="C54" s="429"/>
      <c r="D54" s="429"/>
      <c r="E54" s="431"/>
      <c r="F54" s="432"/>
      <c r="G54" s="432"/>
      <c r="H54" s="433"/>
      <c r="I54" s="154"/>
      <c r="J54" s="155"/>
    </row>
    <row r="55" spans="1:12" ht="14.45" customHeight="1" thickBot="1">
      <c r="A55" s="233"/>
      <c r="B55" s="434"/>
      <c r="C55" s="434"/>
      <c r="D55" s="434"/>
      <c r="E55" s="436"/>
      <c r="F55" s="437"/>
      <c r="G55" s="437"/>
      <c r="H55" s="438"/>
      <c r="I55" s="234"/>
      <c r="J55" s="234"/>
    </row>
    <row r="56" spans="1:12" s="13" customFormat="1" ht="18.75" customHeight="1" thickBot="1">
      <c r="A56" s="732" t="s">
        <v>171</v>
      </c>
      <c r="B56" s="733"/>
      <c r="C56" s="733"/>
      <c r="D56" s="733"/>
      <c r="E56" s="733"/>
      <c r="F56" s="733"/>
      <c r="G56" s="733"/>
      <c r="H56" s="733"/>
      <c r="I56" s="733"/>
      <c r="J56" s="734"/>
    </row>
    <row r="57" spans="1:12" s="13" customFormat="1" ht="28.5" customHeight="1" thickTop="1">
      <c r="A57" s="294" t="s">
        <v>179</v>
      </c>
      <c r="B57" s="711" t="str">
        <f>+表紙!B3&amp;"　　（３．立上り性能）"</f>
        <v>アンダーカウンター洗浄機、ドアタイプ洗浄機（選択してください）　　（３．立上り性能）</v>
      </c>
      <c r="C57" s="712"/>
      <c r="D57" s="712"/>
      <c r="E57" s="712"/>
      <c r="F57" s="712"/>
      <c r="G57" s="745"/>
      <c r="H57" s="712" t="str">
        <f>"ガス種："&amp;表紙!$I$11</f>
        <v>ガス種：(選択して下さい)</v>
      </c>
      <c r="I57" s="712"/>
      <c r="J57" s="779"/>
      <c r="K57" s="49"/>
    </row>
    <row r="58" spans="1:12" s="13" customFormat="1" ht="18" customHeight="1" thickBot="1">
      <c r="A58" s="285" t="s">
        <v>378</v>
      </c>
      <c r="B58" s="720" t="str">
        <f>IF(表紙!$B$6=0,"",表紙!$B$6)</f>
        <v/>
      </c>
      <c r="C58" s="720"/>
      <c r="D58" s="720"/>
      <c r="E58" s="722"/>
      <c r="F58" s="374" t="s">
        <v>3</v>
      </c>
      <c r="G58" s="725" t="str">
        <f>IF(表紙!$H$5=0,"",表紙!$H$5)</f>
        <v/>
      </c>
      <c r="H58" s="726"/>
      <c r="I58" s="726"/>
      <c r="J58" s="727"/>
    </row>
    <row r="59" spans="1:12" s="13" customFormat="1" ht="15" customHeight="1">
      <c r="A59" s="80"/>
      <c r="B59" s="74"/>
      <c r="C59" s="112"/>
      <c r="D59" s="112"/>
      <c r="E59" s="139"/>
      <c r="F59" s="146"/>
      <c r="G59" s="111"/>
      <c r="H59" s="146"/>
      <c r="I59" s="139"/>
      <c r="J59" s="150"/>
      <c r="L59" s="42"/>
    </row>
    <row r="60" spans="1:12" ht="20.25" customHeight="1">
      <c r="A60" s="64"/>
      <c r="B60" s="389" t="s">
        <v>472</v>
      </c>
      <c r="C60" s="65"/>
      <c r="D60" s="381"/>
      <c r="E60" s="443"/>
      <c r="F60" s="468" t="s">
        <v>516</v>
      </c>
      <c r="G60" s="401"/>
      <c r="H60" s="439"/>
      <c r="I60" s="401"/>
      <c r="J60" s="66"/>
    </row>
    <row r="61" spans="1:12" ht="20.25" customHeight="1">
      <c r="A61" s="64"/>
      <c r="B61" s="381" t="s">
        <v>343</v>
      </c>
      <c r="C61" s="381"/>
      <c r="D61" s="72"/>
      <c r="E61" s="418"/>
      <c r="F61" s="418"/>
      <c r="G61" s="418"/>
      <c r="H61" s="401"/>
      <c r="I61" s="440"/>
      <c r="J61" s="73"/>
    </row>
    <row r="62" spans="1:12" ht="20.25" customHeight="1">
      <c r="A62" s="64"/>
      <c r="B62" s="381" t="s">
        <v>344</v>
      </c>
      <c r="C62" s="381"/>
      <c r="D62" s="72"/>
      <c r="E62" s="141"/>
      <c r="F62" s="141"/>
      <c r="G62" s="141"/>
      <c r="H62" s="418"/>
      <c r="I62" s="401"/>
      <c r="J62" s="66"/>
    </row>
    <row r="63" spans="1:12" ht="15" customHeight="1">
      <c r="A63" s="64"/>
      <c r="B63" s="729"/>
      <c r="C63" s="730"/>
      <c r="D63" s="730"/>
      <c r="E63" s="730"/>
      <c r="F63" s="730"/>
      <c r="G63" s="730"/>
      <c r="H63" s="74"/>
      <c r="I63" s="65"/>
      <c r="J63" s="101"/>
    </row>
    <row r="64" spans="1:12" ht="15" customHeight="1">
      <c r="A64" s="64"/>
      <c r="B64" s="381"/>
      <c r="C64" s="76"/>
      <c r="D64" s="76"/>
      <c r="E64" s="76"/>
      <c r="F64" s="76"/>
      <c r="G64" s="76"/>
      <c r="H64" s="74"/>
      <c r="I64" s="65"/>
      <c r="J64" s="101"/>
    </row>
    <row r="65" spans="1:19" ht="15" customHeight="1">
      <c r="A65" s="64"/>
      <c r="B65" s="381"/>
      <c r="C65" s="76"/>
      <c r="D65" s="76"/>
      <c r="E65" s="76"/>
      <c r="F65" s="76"/>
      <c r="G65" s="76"/>
      <c r="H65" s="74"/>
      <c r="I65" s="65"/>
      <c r="J65" s="101"/>
    </row>
    <row r="66" spans="1:19" ht="15" customHeight="1">
      <c r="A66" s="64"/>
      <c r="B66" s="381"/>
      <c r="C66" s="76"/>
      <c r="D66" s="76"/>
      <c r="E66" s="76"/>
      <c r="F66" s="74" t="s">
        <v>27</v>
      </c>
      <c r="G66" s="138" t="s">
        <v>28</v>
      </c>
      <c r="H66" s="72"/>
      <c r="I66" s="65"/>
      <c r="J66" s="101"/>
    </row>
    <row r="67" spans="1:19" ht="23.25" customHeight="1">
      <c r="A67" s="64"/>
      <c r="B67" s="784" t="s">
        <v>480</v>
      </c>
      <c r="C67" s="784"/>
      <c r="D67" s="784"/>
      <c r="E67" s="140" t="s">
        <v>397</v>
      </c>
      <c r="F67" s="313" t="str">
        <f>IF(COUNTBLANK(F48:F52)=0,(F48*F49*(F51+F52-F53)*273/3600/101.3/(273+F50)),"")</f>
        <v/>
      </c>
      <c r="G67" s="313" t="str">
        <f>IF(COUNTBLANK(G48:G52)=0,(G48*G49*(G51+G52-G53)*273/3600/101.3/(273+G50)),"")</f>
        <v/>
      </c>
      <c r="H67" s="387" t="s">
        <v>54</v>
      </c>
      <c r="I67" s="723" t="s">
        <v>25</v>
      </c>
      <c r="J67" s="724"/>
      <c r="L67" s="12" t="s">
        <v>149</v>
      </c>
      <c r="M67" s="12">
        <v>15</v>
      </c>
    </row>
    <row r="68" spans="1:19" ht="21" customHeight="1">
      <c r="A68" s="86"/>
      <c r="B68" s="65"/>
      <c r="C68" s="389"/>
      <c r="D68" s="389"/>
      <c r="E68" s="158"/>
      <c r="F68" s="132"/>
      <c r="G68" s="132"/>
      <c r="H68" s="129"/>
      <c r="I68" s="387"/>
      <c r="J68" s="388"/>
    </row>
    <row r="69" spans="1:19" s="13" customFormat="1" ht="23.25" customHeight="1">
      <c r="A69" s="64"/>
      <c r="B69" s="764" t="s">
        <v>452</v>
      </c>
      <c r="C69" s="764"/>
      <c r="D69" s="764"/>
      <c r="E69" s="119" t="s">
        <v>396</v>
      </c>
      <c r="F69" s="337"/>
      <c r="G69" s="337"/>
      <c r="H69" s="385" t="s">
        <v>54</v>
      </c>
      <c r="I69" s="757" t="s">
        <v>25</v>
      </c>
      <c r="J69" s="783"/>
      <c r="M69" s="17"/>
    </row>
    <row r="70" spans="1:19" s="13" customFormat="1" ht="12" customHeight="1">
      <c r="A70" s="64"/>
      <c r="B70" s="159"/>
      <c r="C70" s="159"/>
      <c r="D70" s="159"/>
      <c r="E70" s="121"/>
      <c r="F70" s="444"/>
      <c r="G70" s="444"/>
      <c r="H70" s="385"/>
      <c r="I70" s="387"/>
      <c r="J70" s="390"/>
      <c r="M70" s="17"/>
    </row>
    <row r="71" spans="1:19" s="13" customFormat="1" ht="15" customHeight="1">
      <c r="A71" s="64"/>
      <c r="B71" s="65" t="s">
        <v>90</v>
      </c>
      <c r="C71" s="65"/>
      <c r="D71" s="65"/>
      <c r="E71" s="89"/>
      <c r="F71" s="160"/>
      <c r="G71" s="160"/>
      <c r="H71" s="393"/>
      <c r="I71" s="129"/>
      <c r="J71" s="66"/>
      <c r="M71" s="17"/>
    </row>
    <row r="72" spans="1:19" ht="15" customHeight="1">
      <c r="A72" s="86"/>
      <c r="B72" s="72"/>
      <c r="C72" s="72"/>
      <c r="D72" s="72"/>
      <c r="E72" s="74"/>
      <c r="F72" s="74"/>
      <c r="G72" s="74"/>
      <c r="H72" s="153"/>
      <c r="I72" s="129"/>
      <c r="J72" s="66"/>
    </row>
    <row r="73" spans="1:19" ht="15" customHeight="1">
      <c r="A73" s="86"/>
      <c r="B73" s="72"/>
      <c r="C73" s="74"/>
      <c r="D73" s="74"/>
      <c r="E73" s="72"/>
      <c r="F73" s="72"/>
      <c r="G73" s="72"/>
      <c r="H73" s="72"/>
      <c r="I73" s="65"/>
      <c r="J73" s="66"/>
      <c r="S73" s="28"/>
    </row>
    <row r="74" spans="1:19" ht="15" customHeight="1">
      <c r="A74" s="86"/>
      <c r="B74" s="72"/>
      <c r="C74" s="74"/>
      <c r="D74" s="74"/>
      <c r="E74" s="72"/>
      <c r="F74" s="72"/>
      <c r="G74" s="72"/>
      <c r="H74" s="72"/>
      <c r="I74" s="65"/>
      <c r="J74" s="66"/>
    </row>
    <row r="75" spans="1:19" ht="15" customHeight="1">
      <c r="A75" s="86"/>
      <c r="B75" s="72"/>
      <c r="C75" s="74"/>
      <c r="D75" s="74"/>
      <c r="E75" s="72"/>
      <c r="F75" s="72"/>
      <c r="G75" s="72"/>
      <c r="H75" s="72"/>
      <c r="I75" s="65"/>
      <c r="J75" s="66"/>
    </row>
    <row r="76" spans="1:19" ht="15" customHeight="1">
      <c r="A76" s="86"/>
      <c r="B76" s="72"/>
      <c r="C76" s="65"/>
      <c r="D76" s="65"/>
      <c r="E76" s="65"/>
      <c r="F76" s="65"/>
      <c r="G76" s="65"/>
      <c r="H76" s="65"/>
      <c r="I76" s="65"/>
      <c r="J76" s="66"/>
    </row>
    <row r="77" spans="1:19" ht="15" customHeight="1">
      <c r="A77" s="86"/>
      <c r="B77" s="72"/>
      <c r="C77" s="65"/>
      <c r="D77" s="65"/>
      <c r="E77" s="65"/>
      <c r="F77" s="65"/>
      <c r="G77" s="65"/>
      <c r="H77" s="65"/>
      <c r="I77" s="65"/>
      <c r="J77" s="66"/>
    </row>
    <row r="78" spans="1:19" ht="15" customHeight="1">
      <c r="A78" s="86"/>
      <c r="B78" s="65"/>
      <c r="C78" s="72"/>
      <c r="D78" s="72"/>
      <c r="E78" s="65"/>
      <c r="F78" s="65"/>
      <c r="G78" s="65"/>
      <c r="H78" s="65"/>
      <c r="I78" s="65"/>
      <c r="J78" s="66"/>
    </row>
    <row r="79" spans="1:19" ht="11.25" customHeight="1">
      <c r="A79" s="86"/>
      <c r="B79" s="65"/>
      <c r="C79" s="72"/>
      <c r="D79" s="72"/>
      <c r="E79" s="65"/>
      <c r="F79" s="65"/>
      <c r="G79" s="65"/>
      <c r="H79" s="65"/>
      <c r="I79" s="65"/>
      <c r="J79" s="66"/>
    </row>
    <row r="80" spans="1:19" ht="15" customHeight="1">
      <c r="A80" s="86"/>
      <c r="B80" s="65"/>
      <c r="C80" s="65"/>
      <c r="D80" s="65"/>
      <c r="E80" s="65"/>
      <c r="F80" s="65"/>
      <c r="G80" s="65"/>
      <c r="H80" s="65"/>
      <c r="I80" s="65"/>
      <c r="J80" s="66"/>
    </row>
    <row r="81" spans="1:10" s="13" customFormat="1" ht="15" customHeight="1">
      <c r="A81" s="64"/>
      <c r="B81" s="65"/>
      <c r="C81" s="65"/>
      <c r="D81" s="65"/>
      <c r="E81" s="65"/>
      <c r="F81" s="65"/>
      <c r="G81" s="65"/>
      <c r="H81" s="65"/>
      <c r="I81" s="65"/>
      <c r="J81" s="66"/>
    </row>
    <row r="82" spans="1:10" s="13" customFormat="1" ht="15" customHeight="1">
      <c r="A82" s="64"/>
      <c r="B82" s="65"/>
      <c r="C82" s="65"/>
      <c r="D82" s="65"/>
      <c r="E82" s="65"/>
      <c r="F82" s="65"/>
      <c r="G82" s="65"/>
      <c r="H82" s="65"/>
      <c r="I82" s="65"/>
      <c r="J82" s="66"/>
    </row>
    <row r="83" spans="1:10" s="13" customFormat="1" ht="15" customHeight="1">
      <c r="A83" s="64"/>
      <c r="B83" s="65"/>
      <c r="C83" s="65"/>
      <c r="D83" s="65"/>
      <c r="E83" s="65"/>
      <c r="F83" s="65"/>
      <c r="G83" s="65"/>
      <c r="H83" s="65"/>
      <c r="I83" s="65"/>
      <c r="J83" s="66"/>
    </row>
    <row r="84" spans="1:10" s="13" customFormat="1" ht="15" customHeight="1">
      <c r="A84" s="64"/>
      <c r="B84" s="65"/>
      <c r="C84" s="65"/>
      <c r="D84" s="65"/>
      <c r="E84" s="65"/>
      <c r="F84" s="65"/>
      <c r="G84" s="65"/>
      <c r="H84" s="65"/>
      <c r="I84" s="65"/>
      <c r="J84" s="66"/>
    </row>
    <row r="85" spans="1:10" s="13" customFormat="1" ht="15" customHeight="1">
      <c r="A85" s="64"/>
      <c r="B85" s="65"/>
      <c r="C85" s="65"/>
      <c r="D85" s="65"/>
      <c r="E85" s="65"/>
      <c r="F85" s="65"/>
      <c r="G85" s="65"/>
      <c r="H85" s="65"/>
      <c r="I85" s="65"/>
      <c r="J85" s="66"/>
    </row>
    <row r="86" spans="1:10" s="13" customFormat="1" ht="15" customHeight="1">
      <c r="A86" s="64"/>
      <c r="B86" s="65"/>
      <c r="C86" s="65"/>
      <c r="D86" s="65"/>
      <c r="E86" s="65"/>
      <c r="F86" s="65"/>
      <c r="G86" s="65"/>
      <c r="H86" s="65"/>
      <c r="I86" s="65"/>
      <c r="J86" s="66"/>
    </row>
    <row r="87" spans="1:10" s="13" customFormat="1" ht="15" customHeight="1">
      <c r="A87" s="64"/>
      <c r="B87" s="65"/>
      <c r="C87" s="65"/>
      <c r="D87" s="65"/>
      <c r="E87" s="65"/>
      <c r="F87" s="65"/>
      <c r="G87" s="65"/>
      <c r="H87" s="65"/>
      <c r="I87" s="65"/>
      <c r="J87" s="66"/>
    </row>
    <row r="88" spans="1:10" s="13" customFormat="1" ht="15" customHeight="1">
      <c r="A88" s="64"/>
      <c r="B88" s="65"/>
      <c r="C88" s="65"/>
      <c r="D88" s="65"/>
      <c r="E88" s="65"/>
      <c r="F88" s="65"/>
      <c r="G88" s="65"/>
      <c r="H88" s="65"/>
      <c r="I88" s="65"/>
      <c r="J88" s="66"/>
    </row>
    <row r="89" spans="1:10" s="13" customFormat="1" ht="15" customHeight="1">
      <c r="A89" s="64"/>
      <c r="B89" s="65"/>
      <c r="C89" s="65"/>
      <c r="D89" s="65"/>
      <c r="E89" s="65"/>
      <c r="F89" s="65"/>
      <c r="G89" s="65"/>
      <c r="H89" s="65"/>
      <c r="I89" s="65"/>
      <c r="J89" s="66"/>
    </row>
    <row r="90" spans="1:10" s="13" customFormat="1" ht="15" customHeight="1">
      <c r="A90" s="64"/>
      <c r="B90" s="65"/>
      <c r="C90" s="65"/>
      <c r="D90" s="65"/>
      <c r="E90" s="65"/>
      <c r="F90" s="65"/>
      <c r="G90" s="65"/>
      <c r="H90" s="65"/>
      <c r="I90" s="65"/>
      <c r="J90" s="66"/>
    </row>
    <row r="91" spans="1:10" s="13" customFormat="1" ht="15" customHeight="1">
      <c r="A91" s="64"/>
      <c r="B91" s="65"/>
      <c r="C91" s="65"/>
      <c r="D91" s="65"/>
      <c r="E91" s="65"/>
      <c r="F91" s="65"/>
      <c r="G91" s="65"/>
      <c r="H91" s="65"/>
      <c r="I91" s="65"/>
      <c r="J91" s="66"/>
    </row>
    <row r="92" spans="1:10" s="13" customFormat="1" ht="15" customHeight="1">
      <c r="A92" s="64"/>
      <c r="B92" s="65"/>
      <c r="C92" s="65"/>
      <c r="D92" s="65"/>
      <c r="E92" s="65"/>
      <c r="F92" s="65"/>
      <c r="G92" s="65"/>
      <c r="H92" s="65"/>
      <c r="I92" s="65"/>
      <c r="J92" s="66"/>
    </row>
    <row r="93" spans="1:10" s="13" customFormat="1" ht="15" customHeight="1">
      <c r="A93" s="64"/>
      <c r="B93" s="65"/>
      <c r="C93" s="65"/>
      <c r="D93" s="65"/>
      <c r="E93" s="65"/>
      <c r="F93" s="65"/>
      <c r="G93" s="65"/>
      <c r="H93" s="65"/>
      <c r="I93" s="65"/>
      <c r="J93" s="66"/>
    </row>
    <row r="94" spans="1:10" s="13" customFormat="1" ht="15" customHeight="1">
      <c r="A94" s="64"/>
      <c r="B94" s="65"/>
      <c r="C94" s="65"/>
      <c r="D94" s="65"/>
      <c r="E94" s="65"/>
      <c r="F94" s="65"/>
      <c r="G94" s="65"/>
      <c r="H94" s="65"/>
      <c r="I94" s="65"/>
      <c r="J94" s="66"/>
    </row>
    <row r="95" spans="1:10" s="13" customFormat="1" ht="15" customHeight="1">
      <c r="A95" s="64"/>
      <c r="B95" s="65"/>
      <c r="C95" s="65"/>
      <c r="D95" s="65"/>
      <c r="E95" s="65"/>
      <c r="F95" s="65"/>
      <c r="G95" s="65"/>
      <c r="H95" s="65"/>
      <c r="I95" s="65"/>
      <c r="J95" s="66"/>
    </row>
    <row r="96" spans="1:10" s="13" customFormat="1" ht="15" customHeight="1">
      <c r="A96" s="64"/>
      <c r="B96" s="65"/>
      <c r="C96" s="65"/>
      <c r="D96" s="65"/>
      <c r="E96" s="65"/>
      <c r="F96" s="65"/>
      <c r="G96" s="65"/>
      <c r="H96" s="65"/>
      <c r="I96" s="65"/>
      <c r="J96" s="66"/>
    </row>
    <row r="97" spans="1:10" s="13" customFormat="1" ht="15" customHeight="1">
      <c r="A97" s="64"/>
      <c r="B97" s="65"/>
      <c r="C97" s="65"/>
      <c r="D97" s="65"/>
      <c r="E97" s="65"/>
      <c r="F97" s="65"/>
      <c r="G97" s="65"/>
      <c r="H97" s="65"/>
      <c r="I97" s="65"/>
      <c r="J97" s="66"/>
    </row>
    <row r="98" spans="1:10" s="13" customFormat="1" ht="15" customHeight="1">
      <c r="A98" s="64"/>
      <c r="B98" s="65"/>
      <c r="C98" s="65"/>
      <c r="D98" s="65"/>
      <c r="E98" s="65"/>
      <c r="F98" s="65"/>
      <c r="G98" s="65"/>
      <c r="H98" s="65"/>
      <c r="I98" s="65"/>
      <c r="J98" s="66"/>
    </row>
    <row r="99" spans="1:10" s="13" customFormat="1" ht="15" customHeight="1">
      <c r="A99" s="64"/>
      <c r="B99" s="65"/>
      <c r="C99" s="65"/>
      <c r="D99" s="65"/>
      <c r="E99" s="65"/>
      <c r="F99" s="65"/>
      <c r="G99" s="65"/>
      <c r="H99" s="65"/>
      <c r="I99" s="65"/>
      <c r="J99" s="66"/>
    </row>
    <row r="100" spans="1:10" s="13" customFormat="1" ht="15" customHeight="1">
      <c r="A100" s="64"/>
      <c r="B100" s="65"/>
      <c r="C100" s="65"/>
      <c r="D100" s="65"/>
      <c r="E100" s="65"/>
      <c r="F100" s="65"/>
      <c r="G100" s="65"/>
      <c r="H100" s="65"/>
      <c r="I100" s="65"/>
      <c r="J100" s="66"/>
    </row>
    <row r="101" spans="1:10" s="13" customFormat="1" ht="15" customHeight="1">
      <c r="A101" s="64"/>
      <c r="B101" s="65"/>
      <c r="C101" s="65"/>
      <c r="D101" s="65"/>
      <c r="E101" s="65"/>
      <c r="F101" s="65"/>
      <c r="G101" s="65"/>
      <c r="H101" s="65"/>
      <c r="I101" s="65"/>
      <c r="J101" s="66"/>
    </row>
    <row r="102" spans="1:10" s="13" customFormat="1" ht="15" customHeight="1">
      <c r="A102" s="64"/>
      <c r="B102" s="65"/>
      <c r="C102" s="65"/>
      <c r="D102" s="65"/>
      <c r="E102" s="65"/>
      <c r="F102" s="65"/>
      <c r="G102" s="65"/>
      <c r="H102" s="65"/>
      <c r="I102" s="65"/>
      <c r="J102" s="66"/>
    </row>
    <row r="103" spans="1:10" s="13" customFormat="1" ht="14.45" customHeight="1" thickBot="1">
      <c r="A103" s="110"/>
      <c r="B103" s="96"/>
      <c r="C103" s="96"/>
      <c r="D103" s="96"/>
      <c r="E103" s="96"/>
      <c r="F103" s="96"/>
      <c r="G103" s="96"/>
      <c r="H103" s="96"/>
      <c r="I103" s="96"/>
      <c r="J103" s="102"/>
    </row>
    <row r="104" spans="1:10" ht="9" customHeight="1"/>
  </sheetData>
  <sheetProtection sheet="1" objects="1" scenarios="1" formatCells="0" formatRows="0" insertRows="0" deleteRows="0"/>
  <mergeCells count="46">
    <mergeCell ref="I50:J50"/>
    <mergeCell ref="B69:D69"/>
    <mergeCell ref="I69:J69"/>
    <mergeCell ref="I19:J19"/>
    <mergeCell ref="I30:J30"/>
    <mergeCell ref="I53:J53"/>
    <mergeCell ref="I48:J48"/>
    <mergeCell ref="I29:J29"/>
    <mergeCell ref="I32:J32"/>
    <mergeCell ref="I51:J51"/>
    <mergeCell ref="I52:J52"/>
    <mergeCell ref="I21:J21"/>
    <mergeCell ref="I23:J23"/>
    <mergeCell ref="B26:C26"/>
    <mergeCell ref="I39:J39"/>
    <mergeCell ref="B44:E44"/>
    <mergeCell ref="B27:D27"/>
    <mergeCell ref="I27:J27"/>
    <mergeCell ref="I28:J28"/>
    <mergeCell ref="I34:J34"/>
    <mergeCell ref="B42:E42"/>
    <mergeCell ref="I42:J42"/>
    <mergeCell ref="B9:I15"/>
    <mergeCell ref="B16:C16"/>
    <mergeCell ref="I17:J17"/>
    <mergeCell ref="B18:D18"/>
    <mergeCell ref="I18:J18"/>
    <mergeCell ref="A2:J2"/>
    <mergeCell ref="B4:E4"/>
    <mergeCell ref="G4:J4"/>
    <mergeCell ref="B5:B6"/>
    <mergeCell ref="C5:D5"/>
    <mergeCell ref="E5:E6"/>
    <mergeCell ref="G5:G6"/>
    <mergeCell ref="I5:I6"/>
    <mergeCell ref="C6:D6"/>
    <mergeCell ref="B3:G3"/>
    <mergeCell ref="H3:J3"/>
    <mergeCell ref="B67:D67"/>
    <mergeCell ref="B63:G63"/>
    <mergeCell ref="I67:J67"/>
    <mergeCell ref="A56:J56"/>
    <mergeCell ref="B57:G57"/>
    <mergeCell ref="H57:J57"/>
    <mergeCell ref="B58:E58"/>
    <mergeCell ref="G58:J58"/>
  </mergeCells>
  <phoneticPr fontId="3"/>
  <conditionalFormatting sqref="G25 G36">
    <cfRule type="cellIs" dxfId="8" priority="1" stopIfTrue="1" operator="greaterThan">
      <formula>0.1</formula>
    </cfRule>
  </conditionalFormatting>
  <dataValidations count="1">
    <dataValidation type="list" allowBlank="1" showInputMessage="1" showErrorMessage="1" sqref="F60">
      <formula1>"（選択）,湿　式,乾　式"</formula1>
    </dataValidation>
  </dataValidations>
  <pageMargins left="0.78740157480314965" right="0.51181102362204722" top="0.59055118110236227" bottom="0.59055118110236227" header="0.19685039370078741" footer="0.19685039370078741"/>
  <pageSetup paperSize="9" fitToHeight="0" orientation="portrait" r:id="rId1"/>
  <headerFooter alignWithMargins="0"/>
  <rowBreaks count="1" manualBreakCount="1">
    <brk id="10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154"/>
  <sheetViews>
    <sheetView showGridLines="0" view="pageBreakPreview" zoomScaleNormal="100" zoomScaleSheetLayoutView="100" workbookViewId="0">
      <selection activeCell="B5" sqref="B5:D5"/>
    </sheetView>
  </sheetViews>
  <sheetFormatPr defaultColWidth="9" defaultRowHeight="13.5"/>
  <cols>
    <col min="1" max="1" width="7.25" style="12" customWidth="1"/>
    <col min="2" max="2" width="2.5" style="12" customWidth="1"/>
    <col min="3" max="3" width="8.125" style="12" customWidth="1"/>
    <col min="4" max="8" width="10.25" style="12" customWidth="1"/>
    <col min="9" max="10" width="10.75" style="12" customWidth="1"/>
    <col min="11" max="11" width="11" style="12" customWidth="1"/>
    <col min="12" max="12" width="9.5" style="12" customWidth="1"/>
    <col min="13" max="16384" width="9" style="12"/>
  </cols>
  <sheetData>
    <row r="1" spans="1:12" ht="14.25" thickBot="1">
      <c r="A1" s="107"/>
      <c r="B1" s="107"/>
      <c r="C1" s="107"/>
      <c r="D1" s="107"/>
      <c r="E1" s="107"/>
      <c r="F1" s="107"/>
      <c r="G1" s="107"/>
      <c r="H1" s="107"/>
      <c r="I1" s="107"/>
      <c r="J1" s="107"/>
    </row>
    <row r="2" spans="1:12" s="13" customFormat="1" ht="19.5" customHeight="1" thickBot="1">
      <c r="A2" s="732" t="s">
        <v>165</v>
      </c>
      <c r="B2" s="733"/>
      <c r="C2" s="733"/>
      <c r="D2" s="733"/>
      <c r="E2" s="733"/>
      <c r="F2" s="733"/>
      <c r="G2" s="733"/>
      <c r="H2" s="733"/>
      <c r="I2" s="733"/>
      <c r="J2" s="734"/>
    </row>
    <row r="3" spans="1:12" s="13" customFormat="1" ht="28.5" customHeight="1" thickTop="1">
      <c r="A3" s="14" t="s">
        <v>179</v>
      </c>
      <c r="B3" s="711" t="str">
        <f>+表紙!B3&amp;"　　（４．処理能力）"</f>
        <v>アンダーカウンター洗浄機、ドアタイプ洗浄機（選択してください）　　（４．処理能力）</v>
      </c>
      <c r="C3" s="712"/>
      <c r="D3" s="712"/>
      <c r="E3" s="712"/>
      <c r="F3" s="712"/>
      <c r="G3" s="712"/>
      <c r="H3" s="745"/>
      <c r="I3" s="712" t="str">
        <f>"ガス種："&amp;表紙!$I$11</f>
        <v>ガス種：(選択して下さい)</v>
      </c>
      <c r="J3" s="779"/>
    </row>
    <row r="4" spans="1:12" s="13" customFormat="1" ht="18" customHeight="1" thickBot="1">
      <c r="A4" s="15" t="s">
        <v>378</v>
      </c>
      <c r="B4" s="786" t="str">
        <f>IF(表紙!$B$6=0,"",表紙!$B$6)</f>
        <v/>
      </c>
      <c r="C4" s="720"/>
      <c r="D4" s="720"/>
      <c r="E4" s="720"/>
      <c r="F4" s="787"/>
      <c r="G4" s="374" t="s">
        <v>3</v>
      </c>
      <c r="H4" s="725" t="str">
        <f>IF(表紙!$H$5=0,"",表紙!$H$5)</f>
        <v/>
      </c>
      <c r="I4" s="726"/>
      <c r="J4" s="727"/>
    </row>
    <row r="5" spans="1:12" s="13" customFormat="1" ht="18" customHeight="1" thickBot="1">
      <c r="A5" s="287" t="s">
        <v>35</v>
      </c>
      <c r="B5" s="752"/>
      <c r="C5" s="753"/>
      <c r="D5" s="754"/>
      <c r="E5" s="46" t="s">
        <v>38</v>
      </c>
      <c r="F5" s="282"/>
      <c r="G5" s="46" t="s">
        <v>36</v>
      </c>
      <c r="H5" s="282"/>
      <c r="I5" s="46" t="s">
        <v>37</v>
      </c>
      <c r="J5" s="288"/>
    </row>
    <row r="6" spans="1:12" s="13" customFormat="1" ht="15" customHeight="1">
      <c r="A6" s="80"/>
      <c r="B6" s="74"/>
      <c r="C6" s="74"/>
      <c r="D6" s="74"/>
      <c r="E6" s="272"/>
      <c r="F6" s="115"/>
      <c r="G6" s="74"/>
      <c r="H6" s="115"/>
      <c r="I6" s="272"/>
      <c r="J6" s="445"/>
    </row>
    <row r="7" spans="1:12" s="13" customFormat="1" ht="15.6" customHeight="1">
      <c r="A7" s="80"/>
      <c r="B7" s="717" t="s">
        <v>398</v>
      </c>
      <c r="C7" s="717"/>
      <c r="D7" s="717"/>
      <c r="E7" s="717"/>
      <c r="F7" s="717"/>
      <c r="G7" s="717"/>
      <c r="H7" s="717"/>
      <c r="I7" s="717"/>
      <c r="J7" s="788"/>
      <c r="K7" s="43"/>
      <c r="L7" s="43"/>
    </row>
    <row r="8" spans="1:12" s="13" customFormat="1" ht="15.6" customHeight="1">
      <c r="A8" s="80"/>
      <c r="B8" s="717"/>
      <c r="C8" s="717"/>
      <c r="D8" s="717"/>
      <c r="E8" s="717"/>
      <c r="F8" s="717"/>
      <c r="G8" s="717"/>
      <c r="H8" s="717"/>
      <c r="I8" s="717"/>
      <c r="J8" s="788"/>
      <c r="K8" s="43"/>
      <c r="L8" s="43"/>
    </row>
    <row r="9" spans="1:12" s="13" customFormat="1" ht="15.6" customHeight="1">
      <c r="A9" s="80"/>
      <c r="B9" s="717"/>
      <c r="C9" s="717"/>
      <c r="D9" s="717"/>
      <c r="E9" s="717"/>
      <c r="F9" s="717"/>
      <c r="G9" s="717"/>
      <c r="H9" s="717"/>
      <c r="I9" s="717"/>
      <c r="J9" s="788"/>
      <c r="K9" s="43"/>
      <c r="L9" s="43"/>
    </row>
    <row r="10" spans="1:12" s="13" customFormat="1" ht="15.6" customHeight="1">
      <c r="A10" s="80"/>
      <c r="B10" s="717"/>
      <c r="C10" s="717"/>
      <c r="D10" s="717"/>
      <c r="E10" s="717"/>
      <c r="F10" s="717"/>
      <c r="G10" s="717"/>
      <c r="H10" s="717"/>
      <c r="I10" s="717"/>
      <c r="J10" s="788"/>
      <c r="K10" s="43"/>
      <c r="L10" s="43"/>
    </row>
    <row r="11" spans="1:12" s="13" customFormat="1" ht="15.6" customHeight="1">
      <c r="A11" s="80"/>
      <c r="B11" s="717"/>
      <c r="C11" s="717"/>
      <c r="D11" s="717"/>
      <c r="E11" s="717"/>
      <c r="F11" s="717"/>
      <c r="G11" s="717"/>
      <c r="H11" s="717"/>
      <c r="I11" s="717"/>
      <c r="J11" s="788"/>
      <c r="K11" s="43"/>
      <c r="L11" s="43"/>
    </row>
    <row r="12" spans="1:12" s="13" customFormat="1" ht="15.6" customHeight="1">
      <c r="A12" s="80"/>
      <c r="B12" s="717"/>
      <c r="C12" s="717"/>
      <c r="D12" s="717"/>
      <c r="E12" s="717"/>
      <c r="F12" s="717"/>
      <c r="G12" s="717"/>
      <c r="H12" s="717"/>
      <c r="I12" s="717"/>
      <c r="J12" s="788"/>
      <c r="K12" s="43"/>
      <c r="L12" s="43"/>
    </row>
    <row r="13" spans="1:12" s="13" customFormat="1" ht="15.6" customHeight="1">
      <c r="A13" s="80"/>
      <c r="B13" s="717"/>
      <c r="C13" s="717"/>
      <c r="D13" s="717"/>
      <c r="E13" s="717"/>
      <c r="F13" s="717"/>
      <c r="G13" s="717"/>
      <c r="H13" s="717"/>
      <c r="I13" s="717"/>
      <c r="J13" s="788"/>
      <c r="K13" s="43"/>
      <c r="L13" s="43"/>
    </row>
    <row r="14" spans="1:12" s="13" customFormat="1" ht="15.6" customHeight="1">
      <c r="A14" s="80"/>
      <c r="B14" s="717"/>
      <c r="C14" s="717"/>
      <c r="D14" s="717"/>
      <c r="E14" s="717"/>
      <c r="F14" s="717"/>
      <c r="G14" s="717"/>
      <c r="H14" s="717"/>
      <c r="I14" s="717"/>
      <c r="J14" s="788"/>
      <c r="K14" s="43"/>
      <c r="L14" s="43"/>
    </row>
    <row r="15" spans="1:12" s="13" customFormat="1" ht="15.6" customHeight="1">
      <c r="A15" s="80"/>
      <c r="B15" s="717"/>
      <c r="C15" s="717"/>
      <c r="D15" s="717"/>
      <c r="E15" s="717"/>
      <c r="F15" s="717"/>
      <c r="G15" s="717"/>
      <c r="H15" s="717"/>
      <c r="I15" s="717"/>
      <c r="J15" s="788"/>
      <c r="K15" s="43"/>
      <c r="L15" s="43"/>
    </row>
    <row r="16" spans="1:12" s="13" customFormat="1" ht="15.6" customHeight="1">
      <c r="A16" s="80"/>
      <c r="B16" s="717"/>
      <c r="C16" s="717"/>
      <c r="D16" s="717"/>
      <c r="E16" s="717"/>
      <c r="F16" s="717"/>
      <c r="G16" s="717"/>
      <c r="H16" s="717"/>
      <c r="I16" s="717"/>
      <c r="J16" s="788"/>
      <c r="K16" s="43"/>
      <c r="L16" s="43"/>
    </row>
    <row r="17" spans="1:17" s="13" customFormat="1" ht="15.6" customHeight="1">
      <c r="A17" s="70"/>
      <c r="B17" s="717"/>
      <c r="C17" s="717"/>
      <c r="D17" s="717"/>
      <c r="E17" s="717"/>
      <c r="F17" s="717"/>
      <c r="G17" s="717"/>
      <c r="H17" s="717"/>
      <c r="I17" s="717"/>
      <c r="J17" s="788"/>
      <c r="K17" s="43"/>
      <c r="L17" s="43"/>
    </row>
    <row r="18" spans="1:17" s="13" customFormat="1" ht="15.6" customHeight="1">
      <c r="A18" s="64"/>
      <c r="B18" s="717"/>
      <c r="C18" s="717"/>
      <c r="D18" s="717"/>
      <c r="E18" s="717"/>
      <c r="F18" s="717"/>
      <c r="G18" s="717"/>
      <c r="H18" s="717"/>
      <c r="I18" s="717"/>
      <c r="J18" s="788"/>
      <c r="K18" s="43"/>
      <c r="L18" s="43"/>
    </row>
    <row r="19" spans="1:17" s="13" customFormat="1" ht="15.6" customHeight="1">
      <c r="A19" s="64"/>
      <c r="B19" s="164"/>
      <c r="C19" s="164"/>
      <c r="D19" s="164"/>
      <c r="E19" s="164"/>
      <c r="F19" s="164"/>
      <c r="G19" s="164"/>
      <c r="H19" s="164"/>
      <c r="I19" s="164"/>
      <c r="J19" s="213"/>
      <c r="K19" s="43"/>
      <c r="L19" s="43"/>
    </row>
    <row r="20" spans="1:17" s="13" customFormat="1" ht="16.5" customHeight="1">
      <c r="A20" s="64"/>
      <c r="B20" s="379"/>
      <c r="C20" s="389" t="s">
        <v>341</v>
      </c>
      <c r="D20" s="379"/>
      <c r="E20" s="379"/>
      <c r="F20" s="379"/>
      <c r="G20" s="165" t="s">
        <v>233</v>
      </c>
      <c r="H20" s="469"/>
      <c r="I20" s="393" t="s">
        <v>110</v>
      </c>
      <c r="J20" s="199" t="s">
        <v>48</v>
      </c>
    </row>
    <row r="21" spans="1:17" s="13" customFormat="1" ht="17.25" customHeight="1">
      <c r="A21" s="64"/>
      <c r="B21" s="65"/>
      <c r="C21" s="381" t="s">
        <v>230</v>
      </c>
      <c r="D21" s="74"/>
      <c r="E21" s="74"/>
      <c r="F21" s="74"/>
      <c r="G21" s="119" t="s">
        <v>234</v>
      </c>
      <c r="H21" s="317" t="str">
        <f>IF(+表紙!I14&lt;&gt;"",+表紙!I14,"")</f>
        <v/>
      </c>
      <c r="I21" s="129" t="s">
        <v>86</v>
      </c>
      <c r="J21" s="199" t="s">
        <v>48</v>
      </c>
    </row>
    <row r="22" spans="1:17" s="13" customFormat="1" ht="17.25" customHeight="1">
      <c r="A22" s="64"/>
      <c r="B22" s="65"/>
      <c r="C22" s="381" t="s">
        <v>231</v>
      </c>
      <c r="D22" s="74"/>
      <c r="E22" s="74"/>
      <c r="F22" s="74"/>
      <c r="G22" s="119" t="s">
        <v>235</v>
      </c>
      <c r="H22" s="318"/>
      <c r="I22" s="129" t="s">
        <v>86</v>
      </c>
      <c r="J22" s="199" t="s">
        <v>48</v>
      </c>
    </row>
    <row r="23" spans="1:17" s="13" customFormat="1" ht="17.25" customHeight="1">
      <c r="A23" s="64"/>
      <c r="B23" s="65"/>
      <c r="C23" s="381" t="s">
        <v>237</v>
      </c>
      <c r="D23" s="74"/>
      <c r="E23" s="74"/>
      <c r="F23" s="74"/>
      <c r="G23" s="119" t="s">
        <v>236</v>
      </c>
      <c r="H23" s="319">
        <v>5</v>
      </c>
      <c r="I23" s="129" t="s">
        <v>86</v>
      </c>
      <c r="J23" s="199"/>
    </row>
    <row r="24" spans="1:17" s="13" customFormat="1" ht="17.25" customHeight="1">
      <c r="A24" s="64"/>
      <c r="B24" s="65"/>
      <c r="C24" s="389" t="s">
        <v>232</v>
      </c>
      <c r="D24" s="65"/>
      <c r="E24" s="74"/>
      <c r="F24" s="74"/>
      <c r="G24" s="65"/>
      <c r="H24" s="65"/>
      <c r="I24" s="65"/>
      <c r="J24" s="199"/>
    </row>
    <row r="25" spans="1:17" s="13" customFormat="1" ht="17.25" customHeight="1">
      <c r="A25" s="64"/>
      <c r="B25" s="65"/>
      <c r="C25" s="389" t="s">
        <v>106</v>
      </c>
      <c r="D25" s="65"/>
      <c r="E25" s="74"/>
      <c r="F25" s="74"/>
      <c r="G25" s="65"/>
      <c r="H25" s="65"/>
      <c r="I25" s="65"/>
      <c r="J25" s="199"/>
    </row>
    <row r="26" spans="1:17" s="13" customFormat="1" ht="15" customHeight="1">
      <c r="A26" s="64"/>
      <c r="B26" s="65"/>
      <c r="C26" s="65"/>
      <c r="D26" s="74" t="s">
        <v>49</v>
      </c>
      <c r="E26" s="74" t="s">
        <v>50</v>
      </c>
      <c r="F26" s="74" t="s">
        <v>51</v>
      </c>
      <c r="G26" s="74" t="s">
        <v>52</v>
      </c>
      <c r="H26" s="74" t="s">
        <v>85</v>
      </c>
      <c r="I26" s="65"/>
      <c r="J26" s="199"/>
    </row>
    <row r="27" spans="1:17" s="13" customFormat="1" ht="17.25" customHeight="1">
      <c r="A27" s="64"/>
      <c r="B27" s="65"/>
      <c r="C27" s="119" t="s">
        <v>238</v>
      </c>
      <c r="D27" s="320"/>
      <c r="E27" s="320"/>
      <c r="F27" s="320"/>
      <c r="G27" s="320"/>
      <c r="H27" s="320"/>
      <c r="I27" s="129" t="s">
        <v>86</v>
      </c>
      <c r="J27" s="214" t="s">
        <v>48</v>
      </c>
      <c r="L27" s="30"/>
      <c r="M27" s="30"/>
      <c r="N27" s="30"/>
      <c r="O27" s="30"/>
      <c r="P27" s="30"/>
      <c r="Q27" s="43"/>
    </row>
    <row r="28" spans="1:17" s="13" customFormat="1" ht="6" customHeight="1" thickBot="1">
      <c r="A28" s="64"/>
      <c r="B28" s="65"/>
      <c r="C28" s="121"/>
      <c r="D28" s="321"/>
      <c r="E28" s="321"/>
      <c r="F28" s="321"/>
      <c r="G28" s="321"/>
      <c r="H28" s="321"/>
      <c r="I28" s="129"/>
      <c r="J28" s="214"/>
    </row>
    <row r="29" spans="1:17" s="13" customFormat="1" ht="16.5" customHeight="1" thickBot="1">
      <c r="A29" s="64"/>
      <c r="B29" s="65"/>
      <c r="C29" s="65"/>
      <c r="D29" s="65"/>
      <c r="E29" s="65"/>
      <c r="F29" s="65"/>
      <c r="G29" s="121" t="s">
        <v>239</v>
      </c>
      <c r="H29" s="322" t="str">
        <f>IF(COUNTBLANK(D27:H27)=0,SUM(D27:H27)/5,"")</f>
        <v/>
      </c>
      <c r="I29" s="129" t="s">
        <v>86</v>
      </c>
      <c r="J29" s="214" t="s">
        <v>24</v>
      </c>
    </row>
    <row r="30" spans="1:17" s="13" customFormat="1" ht="5.25" customHeight="1">
      <c r="A30" s="64"/>
      <c r="B30" s="65"/>
      <c r="C30" s="65"/>
      <c r="D30" s="65"/>
      <c r="E30" s="65"/>
      <c r="F30" s="65"/>
      <c r="G30" s="121"/>
      <c r="H30" s="132"/>
      <c r="I30" s="129"/>
      <c r="J30" s="214"/>
    </row>
    <row r="31" spans="1:17" s="13" customFormat="1" ht="17.25" customHeight="1" thickBot="1">
      <c r="A31" s="64"/>
      <c r="B31" s="65"/>
      <c r="C31" s="389" t="s">
        <v>338</v>
      </c>
      <c r="D31" s="65"/>
      <c r="E31" s="65"/>
      <c r="F31" s="65"/>
      <c r="G31" s="121"/>
      <c r="H31" s="132"/>
      <c r="I31" s="129"/>
      <c r="J31" s="214"/>
    </row>
    <row r="32" spans="1:17" s="13" customFormat="1" ht="17.25" customHeight="1" thickBot="1">
      <c r="A32" s="64"/>
      <c r="B32" s="65"/>
      <c r="C32" s="119" t="s">
        <v>481</v>
      </c>
      <c r="D32" s="315"/>
      <c r="E32" s="315"/>
      <c r="F32" s="315"/>
      <c r="G32" s="315"/>
      <c r="H32" s="315"/>
      <c r="I32" s="129" t="s">
        <v>17</v>
      </c>
      <c r="J32" s="214" t="s">
        <v>24</v>
      </c>
      <c r="L32" s="235" t="s">
        <v>150</v>
      </c>
      <c r="M32" s="236" t="b">
        <f>IF(表紙!$G$16="選択してください","",IF(表紙!$G$16="A.給湯(標準温度:60℃)を接続し、立上り時の給湯が洗浄タンクに直接入る場合",IF('3.立上り性能A'!N70&lt;&gt;"",'3.立上り性能A'!N70,""),IF(表紙!$G$16="B.給湯(標準温度:60℃)を接続し、立上り時の給湯が仕上げすすぎﾀﾝｸに入る場合",IF('3.立上り性能B'!M67&lt;&gt;"",'3.立上り性能B'!M67,""),IF(表紙!$G$16="C.給水(標準温度:15℃)を接続する場合",IF('3.立上り性能C'!M67&lt;&gt;"",'3.立上り性能C'!M67,"")))))</f>
        <v>0</v>
      </c>
      <c r="N32" s="13" t="str">
        <f>IF($M$32=60,"給湯温",IF($M$32=15,"給水温","空水温"))</f>
        <v>空水温</v>
      </c>
      <c r="P32" s="17"/>
    </row>
    <row r="33" spans="1:18" s="13" customFormat="1" ht="6" customHeight="1" thickBot="1">
      <c r="A33" s="64"/>
      <c r="B33" s="65"/>
      <c r="C33" s="167"/>
      <c r="D33" s="170"/>
      <c r="E33" s="170"/>
      <c r="F33" s="170"/>
      <c r="G33" s="170"/>
      <c r="H33" s="170"/>
      <c r="I33" s="129"/>
      <c r="J33" s="214"/>
      <c r="O33" s="17"/>
      <c r="P33" s="17"/>
      <c r="Q33" s="17"/>
    </row>
    <row r="34" spans="1:18" s="13" customFormat="1" ht="16.5" customHeight="1" thickBot="1">
      <c r="A34" s="64"/>
      <c r="B34" s="65"/>
      <c r="C34" s="167"/>
      <c r="D34" s="170"/>
      <c r="E34" s="170"/>
      <c r="F34" s="170"/>
      <c r="G34" s="119" t="s">
        <v>483</v>
      </c>
      <c r="H34" s="322" t="str">
        <f>IF(COUNTBLANK(D32:H32)=0,SUM(D32:H32)/5,"")</f>
        <v/>
      </c>
      <c r="I34" s="129" t="s">
        <v>17</v>
      </c>
      <c r="J34" s="214" t="s">
        <v>24</v>
      </c>
      <c r="O34" s="60"/>
      <c r="P34" s="60"/>
      <c r="Q34" s="60"/>
    </row>
    <row r="35" spans="1:18" s="13" customFormat="1" ht="4.5" customHeight="1">
      <c r="A35" s="64"/>
      <c r="B35" s="65"/>
      <c r="C35" s="167"/>
      <c r="D35" s="170"/>
      <c r="E35" s="170"/>
      <c r="F35" s="170"/>
      <c r="G35" s="167"/>
      <c r="H35" s="171"/>
      <c r="I35" s="129"/>
      <c r="J35" s="214"/>
    </row>
    <row r="36" spans="1:18" s="13" customFormat="1" ht="17.25" customHeight="1">
      <c r="A36" s="64"/>
      <c r="B36" s="65"/>
      <c r="C36" s="389" t="s">
        <v>339</v>
      </c>
      <c r="D36" s="65"/>
      <c r="E36" s="74"/>
      <c r="F36" s="74"/>
      <c r="G36" s="65"/>
      <c r="H36" s="65"/>
      <c r="I36" s="129"/>
      <c r="J36" s="214"/>
    </row>
    <row r="37" spans="1:18" s="13" customFormat="1" ht="17.25" customHeight="1">
      <c r="A37" s="64"/>
      <c r="B37" s="65"/>
      <c r="C37" s="82" t="s">
        <v>399</v>
      </c>
      <c r="D37" s="315"/>
      <c r="E37" s="315"/>
      <c r="F37" s="315"/>
      <c r="G37" s="315"/>
      <c r="H37" s="315"/>
      <c r="I37" s="129" t="s">
        <v>17</v>
      </c>
      <c r="J37" s="214" t="s">
        <v>24</v>
      </c>
    </row>
    <row r="38" spans="1:18" s="13" customFormat="1" ht="7.5" customHeight="1" thickBot="1">
      <c r="A38" s="64"/>
      <c r="B38" s="65"/>
      <c r="C38" s="167"/>
      <c r="D38" s="170"/>
      <c r="E38" s="170"/>
      <c r="F38" s="170"/>
      <c r="G38" s="170"/>
      <c r="H38" s="170"/>
      <c r="I38" s="129"/>
      <c r="J38" s="214"/>
    </row>
    <row r="39" spans="1:18" s="13" customFormat="1" ht="17.25" customHeight="1" thickBot="1">
      <c r="A39" s="64"/>
      <c r="B39" s="65"/>
      <c r="C39" s="167"/>
      <c r="D39" s="170"/>
      <c r="E39" s="170"/>
      <c r="F39" s="170"/>
      <c r="G39" s="167" t="s">
        <v>400</v>
      </c>
      <c r="H39" s="322" t="str">
        <f>IF(COUNTBLANK(D37:H37)=0,SUM(D37:H37)/5,"")</f>
        <v/>
      </c>
      <c r="I39" s="129" t="s">
        <v>17</v>
      </c>
      <c r="J39" s="214" t="s">
        <v>24</v>
      </c>
    </row>
    <row r="40" spans="1:18" s="13" customFormat="1" ht="5.25" customHeight="1">
      <c r="A40" s="64"/>
      <c r="B40" s="65"/>
      <c r="C40" s="167"/>
      <c r="D40" s="170"/>
      <c r="E40" s="170"/>
      <c r="F40" s="170"/>
      <c r="G40" s="170"/>
      <c r="H40" s="132"/>
      <c r="I40" s="129"/>
      <c r="J40" s="199"/>
    </row>
    <row r="41" spans="1:18" s="13" customFormat="1" ht="24" customHeight="1">
      <c r="A41" s="64"/>
      <c r="B41" s="93" t="s">
        <v>173</v>
      </c>
      <c r="C41" s="65"/>
      <c r="D41" s="65"/>
      <c r="E41" s="65"/>
      <c r="F41" s="65"/>
      <c r="G41" s="65"/>
      <c r="H41" s="65"/>
      <c r="I41" s="169"/>
      <c r="J41" s="199"/>
      <c r="M41" s="17"/>
      <c r="N41" s="19"/>
      <c r="O41" s="19"/>
      <c r="P41" s="19"/>
      <c r="Q41" s="19"/>
      <c r="R41" s="47"/>
    </row>
    <row r="42" spans="1:18" s="13" customFormat="1" ht="13.5" customHeight="1">
      <c r="A42" s="64"/>
      <c r="B42" s="65"/>
      <c r="C42" s="65" t="s">
        <v>142</v>
      </c>
      <c r="D42" s="65"/>
      <c r="E42" s="65"/>
      <c r="F42" s="65" t="s">
        <v>143</v>
      </c>
      <c r="G42" s="65"/>
      <c r="H42" s="65"/>
      <c r="I42" s="169"/>
      <c r="J42" s="199"/>
      <c r="M42" s="17"/>
      <c r="N42" s="19"/>
      <c r="O42" s="19"/>
      <c r="P42" s="19"/>
      <c r="Q42" s="19"/>
      <c r="R42" s="47"/>
    </row>
    <row r="43" spans="1:18" s="13" customFormat="1" ht="17.25" customHeight="1">
      <c r="A43" s="64"/>
      <c r="B43" s="65"/>
      <c r="C43" s="65"/>
      <c r="D43" s="74"/>
      <c r="E43" s="74"/>
      <c r="F43" s="65"/>
      <c r="G43" s="89"/>
      <c r="H43" s="166"/>
      <c r="I43" s="129"/>
      <c r="J43" s="390"/>
      <c r="M43" s="17"/>
      <c r="N43" s="17"/>
      <c r="O43" s="17"/>
      <c r="P43" s="17"/>
      <c r="Q43" s="17"/>
      <c r="R43" s="17"/>
    </row>
    <row r="44" spans="1:18" s="13" customFormat="1" ht="17.25" customHeight="1">
      <c r="A44" s="64"/>
      <c r="B44" s="65"/>
      <c r="C44" s="172"/>
      <c r="D44" s="74"/>
      <c r="E44" s="74"/>
      <c r="F44" s="65"/>
      <c r="G44" s="89"/>
      <c r="H44" s="173"/>
      <c r="I44" s="129"/>
      <c r="J44" s="390"/>
      <c r="M44" s="21"/>
      <c r="N44" s="24"/>
      <c r="O44" s="17"/>
      <c r="P44" s="17"/>
      <c r="Q44" s="17"/>
      <c r="R44" s="17"/>
    </row>
    <row r="45" spans="1:18" s="13" customFormat="1" ht="17.25" customHeight="1">
      <c r="A45" s="64"/>
      <c r="B45" s="65"/>
      <c r="C45" s="65"/>
      <c r="D45" s="74"/>
      <c r="E45" s="74"/>
      <c r="F45" s="65"/>
      <c r="G45" s="89"/>
      <c r="H45" s="173"/>
      <c r="I45" s="129"/>
      <c r="J45" s="199"/>
      <c r="M45" s="21"/>
      <c r="N45" s="24"/>
      <c r="O45" s="17"/>
      <c r="P45" s="17"/>
      <c r="Q45" s="17"/>
      <c r="R45" s="17"/>
    </row>
    <row r="46" spans="1:18" s="13" customFormat="1" ht="15" customHeight="1">
      <c r="A46" s="64"/>
      <c r="B46" s="65"/>
      <c r="C46" s="65"/>
      <c r="D46" s="74"/>
      <c r="E46" s="74"/>
      <c r="F46" s="74"/>
      <c r="G46" s="121"/>
      <c r="H46" s="156"/>
      <c r="I46" s="129"/>
      <c r="J46" s="199"/>
      <c r="M46" s="21"/>
      <c r="N46" s="32"/>
      <c r="O46" s="17"/>
      <c r="P46" s="17"/>
      <c r="Q46" s="17"/>
      <c r="R46" s="17"/>
    </row>
    <row r="47" spans="1:18" s="13" customFormat="1" ht="15" customHeight="1" thickBot="1">
      <c r="A47" s="64"/>
      <c r="B47" s="65"/>
      <c r="C47" s="65"/>
      <c r="D47" s="65"/>
      <c r="E47" s="65"/>
      <c r="F47" s="65"/>
      <c r="G47" s="65"/>
      <c r="H47" s="65"/>
      <c r="I47" s="65"/>
      <c r="J47" s="199"/>
      <c r="M47" s="21"/>
      <c r="N47" s="32"/>
      <c r="O47" s="17"/>
      <c r="P47" s="17"/>
      <c r="Q47" s="17"/>
      <c r="R47" s="17"/>
    </row>
    <row r="48" spans="1:18" s="13" customFormat="1" ht="18" customHeight="1" thickBot="1">
      <c r="A48" s="64"/>
      <c r="B48" s="65"/>
      <c r="C48" s="65"/>
      <c r="D48" s="74"/>
      <c r="E48" s="74"/>
      <c r="F48" s="65"/>
      <c r="G48" s="89" t="s">
        <v>109</v>
      </c>
      <c r="H48" s="323" t="str">
        <f>IF(COUNT(H21,H22,H34,H39)=4,INT((H21+H22)*(82-$M$32)/(H39-H34)+0.99),"")</f>
        <v/>
      </c>
      <c r="I48" s="129" t="s">
        <v>47</v>
      </c>
      <c r="J48" s="390" t="s">
        <v>48</v>
      </c>
      <c r="M48" s="21"/>
      <c r="N48" s="32"/>
      <c r="O48" s="17"/>
      <c r="P48" s="17"/>
      <c r="Q48" s="17"/>
      <c r="R48" s="17"/>
    </row>
    <row r="49" spans="1:18" s="13" customFormat="1" ht="18.75" customHeight="1" thickBot="1">
      <c r="A49" s="64"/>
      <c r="B49" s="65"/>
      <c r="C49" s="172"/>
      <c r="D49" s="74"/>
      <c r="E49" s="74"/>
      <c r="F49" s="65"/>
      <c r="G49" s="89" t="s">
        <v>109</v>
      </c>
      <c r="H49" s="323" t="str">
        <f>IF(COUNT(H21,H29)=2,INT((H21+H29)+0.99),"")</f>
        <v/>
      </c>
      <c r="I49" s="129" t="s">
        <v>47</v>
      </c>
      <c r="J49" s="390" t="s">
        <v>48</v>
      </c>
      <c r="M49" s="21"/>
      <c r="N49" s="32"/>
      <c r="O49" s="17"/>
      <c r="P49" s="17"/>
      <c r="Q49" s="17"/>
      <c r="R49" s="17"/>
    </row>
    <row r="50" spans="1:18" s="13" customFormat="1" ht="18.75" customHeight="1" thickBot="1">
      <c r="A50" s="64"/>
      <c r="B50" s="65"/>
      <c r="C50" s="65"/>
      <c r="D50" s="74"/>
      <c r="E50" s="74"/>
      <c r="F50" s="65"/>
      <c r="G50" s="89" t="s">
        <v>109</v>
      </c>
      <c r="H50" s="323" t="str">
        <f>IF(COUNT(H21,H23)=2,H21+H23,"")</f>
        <v/>
      </c>
      <c r="I50" s="129" t="s">
        <v>47</v>
      </c>
      <c r="J50" s="199" t="s">
        <v>48</v>
      </c>
      <c r="M50" s="21"/>
      <c r="N50" s="32"/>
      <c r="O50" s="17"/>
      <c r="P50" s="17"/>
      <c r="Q50" s="17"/>
      <c r="R50" s="17"/>
    </row>
    <row r="51" spans="1:18" s="13" customFormat="1" ht="7.5" customHeight="1" thickBot="1">
      <c r="A51" s="64"/>
      <c r="B51" s="65"/>
      <c r="C51" s="65"/>
      <c r="D51" s="74"/>
      <c r="E51" s="74"/>
      <c r="F51" s="74"/>
      <c r="G51" s="121"/>
      <c r="H51" s="174"/>
      <c r="I51" s="129"/>
      <c r="J51" s="390"/>
      <c r="M51" s="21"/>
      <c r="N51" s="32"/>
      <c r="O51" s="17"/>
      <c r="P51" s="17"/>
      <c r="Q51" s="17"/>
      <c r="R51" s="17"/>
    </row>
    <row r="52" spans="1:18" s="13" customFormat="1" ht="18" customHeight="1" thickBot="1">
      <c r="A52" s="64"/>
      <c r="B52" s="65"/>
      <c r="C52" s="65" t="s">
        <v>439</v>
      </c>
      <c r="D52" s="74"/>
      <c r="E52" s="74"/>
      <c r="F52" s="74"/>
      <c r="G52" s="121" t="s">
        <v>240</v>
      </c>
      <c r="H52" s="324">
        <f>MAX(H48:H50)</f>
        <v>0</v>
      </c>
      <c r="I52" s="129" t="s">
        <v>47</v>
      </c>
      <c r="J52" s="390" t="s">
        <v>48</v>
      </c>
      <c r="L52" s="48" t="str">
        <f>IF(COUNTBLANK(L43:L45)=0,MAX(L43:L45),"")</f>
        <v/>
      </c>
      <c r="M52" s="21"/>
      <c r="N52" s="32"/>
      <c r="O52" s="17"/>
      <c r="P52" s="17"/>
      <c r="Q52" s="17"/>
      <c r="R52" s="17"/>
    </row>
    <row r="53" spans="1:18" s="13" customFormat="1" ht="19.149999999999999" customHeight="1" thickBot="1">
      <c r="A53" s="110"/>
      <c r="B53" s="96"/>
      <c r="C53" s="96"/>
      <c r="D53" s="178"/>
      <c r="E53" s="178"/>
      <c r="F53" s="178"/>
      <c r="G53" s="215"/>
      <c r="H53" s="216"/>
      <c r="I53" s="217"/>
      <c r="J53" s="218"/>
      <c r="M53" s="21"/>
      <c r="N53" s="32"/>
      <c r="O53" s="17"/>
      <c r="P53" s="17"/>
      <c r="Q53" s="17"/>
      <c r="R53" s="17"/>
    </row>
    <row r="54" spans="1:18" s="13" customFormat="1" ht="20.45" customHeight="1" thickBot="1">
      <c r="A54" s="65"/>
      <c r="B54" s="65"/>
      <c r="C54" s="74"/>
      <c r="D54" s="74"/>
      <c r="E54" s="74"/>
      <c r="F54" s="74"/>
      <c r="G54" s="74"/>
      <c r="H54" s="74"/>
      <c r="I54" s="74"/>
      <c r="J54" s="65"/>
    </row>
    <row r="55" spans="1:18" s="13" customFormat="1" ht="19.5" customHeight="1" thickBot="1">
      <c r="A55" s="732" t="s">
        <v>165</v>
      </c>
      <c r="B55" s="733"/>
      <c r="C55" s="733"/>
      <c r="D55" s="733"/>
      <c r="E55" s="733"/>
      <c r="F55" s="733"/>
      <c r="G55" s="733"/>
      <c r="H55" s="733"/>
      <c r="I55" s="733"/>
      <c r="J55" s="734"/>
    </row>
    <row r="56" spans="1:18" s="13" customFormat="1" ht="28.5" customHeight="1" thickTop="1">
      <c r="A56" s="14" t="s">
        <v>179</v>
      </c>
      <c r="B56" s="711" t="str">
        <f>+表紙!B3&amp;"　　（４．処理能力）"</f>
        <v>アンダーカウンター洗浄機、ドアタイプ洗浄機（選択してください）　　（４．処理能力）</v>
      </c>
      <c r="C56" s="712"/>
      <c r="D56" s="712"/>
      <c r="E56" s="712"/>
      <c r="F56" s="712"/>
      <c r="G56" s="712"/>
      <c r="H56" s="745"/>
      <c r="I56" s="712" t="str">
        <f>"ガス種："&amp;表紙!$I$11</f>
        <v>ガス種：(選択して下さい)</v>
      </c>
      <c r="J56" s="779"/>
    </row>
    <row r="57" spans="1:18" s="13" customFormat="1" ht="18" customHeight="1" thickBot="1">
      <c r="A57" s="15" t="s">
        <v>378</v>
      </c>
      <c r="B57" s="786" t="str">
        <f>IF(表紙!$B$6=0,"",表紙!$B$6)</f>
        <v/>
      </c>
      <c r="C57" s="720"/>
      <c r="D57" s="720"/>
      <c r="E57" s="720"/>
      <c r="F57" s="787"/>
      <c r="G57" s="374" t="s">
        <v>3</v>
      </c>
      <c r="H57" s="725" t="str">
        <f>IF(表紙!$H$5=0,"",表紙!$H$5)</f>
        <v/>
      </c>
      <c r="I57" s="726"/>
      <c r="J57" s="727"/>
    </row>
    <row r="58" spans="1:18" s="13" customFormat="1" ht="13.9" customHeight="1">
      <c r="A58" s="64"/>
      <c r="B58" s="65"/>
      <c r="C58" s="74"/>
      <c r="D58" s="74"/>
      <c r="E58" s="74"/>
      <c r="F58" s="74"/>
      <c r="G58" s="74"/>
      <c r="H58" s="74"/>
      <c r="I58" s="74"/>
      <c r="J58" s="66"/>
    </row>
    <row r="59" spans="1:18" s="13" customFormat="1" ht="15" customHeight="1">
      <c r="A59" s="64"/>
      <c r="B59" s="93" t="s">
        <v>174</v>
      </c>
      <c r="C59" s="65"/>
      <c r="D59" s="74"/>
      <c r="E59" s="74"/>
      <c r="F59" s="74"/>
      <c r="G59" s="74"/>
      <c r="H59" s="166"/>
      <c r="I59" s="169"/>
      <c r="J59" s="175"/>
      <c r="M59" s="17"/>
      <c r="N59" s="17"/>
      <c r="O59" s="17"/>
      <c r="P59" s="17"/>
      <c r="Q59" s="17"/>
      <c r="R59" s="17"/>
    </row>
    <row r="60" spans="1:18" s="13" customFormat="1" ht="30" customHeight="1" thickBot="1">
      <c r="A60" s="64"/>
      <c r="B60" s="65"/>
      <c r="C60" s="124"/>
      <c r="D60" s="74"/>
      <c r="E60" s="74"/>
      <c r="F60" s="74"/>
      <c r="G60" s="72"/>
      <c r="H60" s="176"/>
      <c r="I60" s="387"/>
      <c r="J60" s="390"/>
      <c r="M60" s="17"/>
      <c r="N60" s="17"/>
      <c r="O60" s="17"/>
      <c r="P60" s="17"/>
      <c r="Q60" s="17"/>
      <c r="R60" s="17"/>
    </row>
    <row r="61" spans="1:18" s="13" customFormat="1" ht="17.25" customHeight="1" thickBot="1">
      <c r="A61" s="64"/>
      <c r="B61" s="65"/>
      <c r="C61" s="65" t="s">
        <v>241</v>
      </c>
      <c r="D61" s="74"/>
      <c r="E61" s="74"/>
      <c r="F61" s="74"/>
      <c r="G61" s="137" t="s">
        <v>242</v>
      </c>
      <c r="H61" s="349" t="str">
        <f>IF(COUNT(H20,H52)=2,H20*3600/H52,"")</f>
        <v/>
      </c>
      <c r="I61" s="387" t="s">
        <v>18</v>
      </c>
      <c r="J61" s="390" t="s">
        <v>48</v>
      </c>
      <c r="M61" s="17"/>
      <c r="N61" s="17"/>
      <c r="O61" s="17"/>
      <c r="P61" s="17"/>
      <c r="Q61" s="17"/>
      <c r="R61" s="17"/>
    </row>
    <row r="62" spans="1:18" s="13" customFormat="1" ht="12" customHeight="1">
      <c r="A62" s="64"/>
      <c r="B62" s="65"/>
      <c r="C62" s="65"/>
      <c r="D62" s="74"/>
      <c r="E62" s="74"/>
      <c r="F62" s="74"/>
      <c r="G62" s="161"/>
      <c r="H62" s="177"/>
      <c r="I62" s="387"/>
      <c r="J62" s="390"/>
      <c r="M62" s="17"/>
      <c r="N62" s="17"/>
      <c r="O62" s="17"/>
      <c r="P62" s="17"/>
      <c r="Q62" s="17"/>
      <c r="R62" s="17"/>
    </row>
    <row r="63" spans="1:18" s="13" customFormat="1" ht="15" customHeight="1">
      <c r="A63" s="64"/>
      <c r="B63" s="68" t="s">
        <v>144</v>
      </c>
      <c r="C63" s="65"/>
      <c r="D63" s="65"/>
      <c r="E63" s="65"/>
      <c r="F63" s="65"/>
      <c r="G63" s="65"/>
      <c r="H63" s="74"/>
      <c r="I63" s="272"/>
      <c r="J63" s="66"/>
    </row>
    <row r="64" spans="1:18" s="13" customFormat="1" ht="5.25" customHeight="1">
      <c r="A64" s="64"/>
      <c r="B64" s="68"/>
      <c r="C64" s="65"/>
      <c r="D64" s="65"/>
      <c r="E64" s="65"/>
      <c r="F64" s="65"/>
      <c r="G64" s="65"/>
      <c r="H64" s="74"/>
      <c r="I64" s="272"/>
      <c r="J64" s="66"/>
    </row>
    <row r="65" spans="1:10" s="13" customFormat="1" ht="15" customHeight="1">
      <c r="A65" s="64"/>
      <c r="B65" s="81" t="s">
        <v>476</v>
      </c>
      <c r="C65" s="74"/>
      <c r="D65" s="74"/>
      <c r="E65" s="89"/>
      <c r="F65" s="74"/>
      <c r="G65" s="65"/>
      <c r="H65" s="74"/>
      <c r="I65" s="272"/>
      <c r="J65" s="66"/>
    </row>
    <row r="66" spans="1:10" s="13" customFormat="1" ht="15" customHeight="1">
      <c r="A66" s="64"/>
      <c r="B66" s="65"/>
      <c r="C66" s="389" t="s">
        <v>121</v>
      </c>
      <c r="D66" s="74"/>
      <c r="E66" s="89"/>
      <c r="F66" s="74"/>
      <c r="G66" s="65"/>
      <c r="H66" s="74"/>
      <c r="I66" s="272"/>
      <c r="J66" s="66"/>
    </row>
    <row r="67" spans="1:10" s="13" customFormat="1" ht="15" customHeight="1">
      <c r="A67" s="64"/>
      <c r="B67" s="65"/>
      <c r="C67" s="74"/>
      <c r="D67" s="389" t="s">
        <v>147</v>
      </c>
      <c r="E67" s="74"/>
      <c r="F67" s="74"/>
      <c r="G67" s="65"/>
      <c r="H67" s="74"/>
      <c r="I67" s="272"/>
      <c r="J67" s="66"/>
    </row>
    <row r="68" spans="1:10" ht="15" customHeight="1">
      <c r="A68" s="64"/>
      <c r="B68" s="72"/>
      <c r="C68" s="65"/>
      <c r="D68" s="72"/>
      <c r="E68" s="72"/>
      <c r="F68" s="410"/>
      <c r="G68" s="410"/>
      <c r="H68" s="410"/>
      <c r="I68" s="446"/>
      <c r="J68" s="447"/>
    </row>
    <row r="69" spans="1:10" ht="15" customHeight="1">
      <c r="A69" s="64"/>
      <c r="B69" s="401"/>
      <c r="C69" s="72"/>
      <c r="D69" s="401"/>
      <c r="E69" s="401"/>
      <c r="F69" s="401"/>
      <c r="G69" s="401"/>
      <c r="H69" s="401"/>
      <c r="I69" s="408"/>
      <c r="J69" s="448"/>
    </row>
    <row r="70" spans="1:10" ht="15" customHeight="1">
      <c r="A70" s="64"/>
      <c r="B70" s="401"/>
      <c r="C70" s="401"/>
      <c r="D70" s="401"/>
      <c r="E70" s="401"/>
      <c r="F70" s="72"/>
      <c r="G70" s="74"/>
      <c r="H70" s="138"/>
      <c r="I70" s="341"/>
      <c r="J70" s="448"/>
    </row>
    <row r="71" spans="1:10" ht="17.25" customHeight="1">
      <c r="A71" s="64"/>
      <c r="B71" s="441" t="s">
        <v>353</v>
      </c>
      <c r="C71" s="441"/>
      <c r="D71" s="441"/>
      <c r="E71" s="72"/>
      <c r="F71" s="72"/>
      <c r="G71" s="63" t="s">
        <v>346</v>
      </c>
      <c r="H71" s="309"/>
      <c r="I71" s="426" t="s">
        <v>401</v>
      </c>
      <c r="J71" s="390" t="s">
        <v>25</v>
      </c>
    </row>
    <row r="72" spans="1:10" ht="17.25" customHeight="1">
      <c r="A72" s="64"/>
      <c r="B72" s="441" t="s">
        <v>354</v>
      </c>
      <c r="C72" s="441"/>
      <c r="D72" s="441"/>
      <c r="E72" s="72"/>
      <c r="F72" s="72"/>
      <c r="G72" s="63" t="s">
        <v>347</v>
      </c>
      <c r="H72" s="310"/>
      <c r="I72" s="426" t="s">
        <v>507</v>
      </c>
      <c r="J72" s="390" t="s">
        <v>48</v>
      </c>
    </row>
    <row r="73" spans="1:10" ht="17.25" customHeight="1">
      <c r="A73" s="64"/>
      <c r="B73" s="441" t="s">
        <v>355</v>
      </c>
      <c r="C73" s="441"/>
      <c r="D73" s="441"/>
      <c r="E73" s="72"/>
      <c r="F73" s="72"/>
      <c r="G73" s="63" t="s">
        <v>348</v>
      </c>
      <c r="H73" s="311"/>
      <c r="I73" s="426" t="s">
        <v>137</v>
      </c>
      <c r="J73" s="390" t="s">
        <v>24</v>
      </c>
    </row>
    <row r="74" spans="1:10" ht="17.25" customHeight="1">
      <c r="A74" s="64"/>
      <c r="B74" s="441" t="s">
        <v>356</v>
      </c>
      <c r="C74" s="441"/>
      <c r="D74" s="441"/>
      <c r="E74" s="72"/>
      <c r="F74" s="72"/>
      <c r="G74" s="63" t="s">
        <v>349</v>
      </c>
      <c r="H74" s="312"/>
      <c r="I74" s="426" t="s">
        <v>138</v>
      </c>
      <c r="J74" s="390" t="s">
        <v>29</v>
      </c>
    </row>
    <row r="75" spans="1:10" ht="17.25" customHeight="1">
      <c r="A75" s="64"/>
      <c r="B75" s="442" t="s">
        <v>357</v>
      </c>
      <c r="C75" s="442"/>
      <c r="D75" s="442"/>
      <c r="E75" s="72"/>
      <c r="F75" s="72"/>
      <c r="G75" s="63" t="s">
        <v>350</v>
      </c>
      <c r="H75" s="312"/>
      <c r="I75" s="426" t="s">
        <v>138</v>
      </c>
      <c r="J75" s="390" t="s">
        <v>29</v>
      </c>
    </row>
    <row r="76" spans="1:10" ht="17.25" customHeight="1">
      <c r="A76" s="64"/>
      <c r="B76" s="442" t="s">
        <v>402</v>
      </c>
      <c r="C76" s="442"/>
      <c r="D76" s="442"/>
      <c r="E76" s="72"/>
      <c r="F76" s="72"/>
      <c r="G76" s="63" t="s">
        <v>351</v>
      </c>
      <c r="H76" s="427" t="str">
        <f>IF(COUNTBLANK(H71:H75)=0,IF(H78="乾　式","0.00",10^(7.203-1735.74/(H73+234))),"")</f>
        <v/>
      </c>
      <c r="I76" s="426" t="s">
        <v>138</v>
      </c>
      <c r="J76" s="390" t="s">
        <v>29</v>
      </c>
    </row>
    <row r="77" spans="1:10" ht="3.75" customHeight="1">
      <c r="A77" s="64"/>
      <c r="B77" s="414"/>
      <c r="C77" s="414"/>
      <c r="D77" s="414"/>
      <c r="E77" s="72"/>
      <c r="F77" s="72"/>
      <c r="G77" s="415"/>
      <c r="H77" s="449"/>
      <c r="I77" s="426"/>
      <c r="J77" s="378"/>
    </row>
    <row r="78" spans="1:10" ht="16.5" customHeight="1">
      <c r="A78" s="64"/>
      <c r="B78" s="401"/>
      <c r="C78" s="389" t="s">
        <v>472</v>
      </c>
      <c r="D78" s="72"/>
      <c r="E78" s="381"/>
      <c r="F78" s="381"/>
      <c r="G78" s="443"/>
      <c r="H78" s="468" t="s">
        <v>516</v>
      </c>
      <c r="I78" s="450"/>
      <c r="J78" s="448"/>
    </row>
    <row r="79" spans="1:10" ht="16.5" customHeight="1">
      <c r="A79" s="64"/>
      <c r="B79" s="72"/>
      <c r="C79" s="381" t="s">
        <v>343</v>
      </c>
      <c r="D79" s="418"/>
      <c r="E79" s="381"/>
      <c r="F79" s="418"/>
      <c r="G79" s="418"/>
      <c r="H79" s="410"/>
      <c r="I79" s="408"/>
      <c r="J79" s="451"/>
    </row>
    <row r="80" spans="1:10" ht="16.5" customHeight="1">
      <c r="A80" s="64"/>
      <c r="B80" s="72"/>
      <c r="C80" s="381" t="s">
        <v>344</v>
      </c>
      <c r="D80" s="141"/>
      <c r="E80" s="381"/>
      <c r="F80" s="141"/>
      <c r="G80" s="141"/>
      <c r="H80" s="202"/>
      <c r="I80" s="341"/>
      <c r="J80" s="448"/>
    </row>
    <row r="81" spans="1:10" ht="15" customHeight="1">
      <c r="A81" s="64"/>
      <c r="B81" s="729"/>
      <c r="C81" s="730"/>
      <c r="D81" s="730"/>
      <c r="E81" s="730"/>
      <c r="F81" s="730"/>
      <c r="G81" s="730"/>
      <c r="H81" s="76"/>
      <c r="I81" s="272"/>
      <c r="J81" s="66"/>
    </row>
    <row r="82" spans="1:10" ht="15" customHeight="1">
      <c r="A82" s="64"/>
      <c r="B82" s="381"/>
      <c r="C82" s="76"/>
      <c r="D82" s="76"/>
      <c r="E82" s="76"/>
      <c r="F82" s="76"/>
      <c r="G82" s="76"/>
      <c r="H82" s="76"/>
      <c r="I82" s="272"/>
      <c r="J82" s="66"/>
    </row>
    <row r="83" spans="1:10" ht="6.75" customHeight="1">
      <c r="A83" s="64"/>
      <c r="B83" s="381"/>
      <c r="C83" s="76"/>
      <c r="D83" s="76"/>
      <c r="E83" s="76"/>
      <c r="F83" s="76"/>
      <c r="G83" s="76"/>
      <c r="H83" s="76"/>
      <c r="I83" s="272"/>
      <c r="J83" s="66"/>
    </row>
    <row r="84" spans="1:10" ht="15" customHeight="1">
      <c r="A84" s="64"/>
      <c r="B84" s="72"/>
      <c r="C84" s="389" t="s">
        <v>121</v>
      </c>
      <c r="D84" s="74"/>
      <c r="E84" s="89"/>
      <c r="F84" s="74"/>
      <c r="G84" s="65"/>
      <c r="H84" s="138"/>
      <c r="I84" s="341"/>
      <c r="J84" s="66"/>
    </row>
    <row r="85" spans="1:10" ht="17.25" customHeight="1">
      <c r="A85" s="64"/>
      <c r="B85" s="65"/>
      <c r="C85" s="74"/>
      <c r="D85" s="74"/>
      <c r="E85" s="74"/>
      <c r="F85" s="74"/>
      <c r="G85" s="89" t="s">
        <v>145</v>
      </c>
      <c r="H85" s="313" t="str">
        <f>IF(COUNTBLANK(H71:H75)=0,(H71*H72*(H74+H75-H76)*273/3600/101.3/(273+H73)),"")</f>
        <v/>
      </c>
      <c r="I85" s="387" t="s">
        <v>146</v>
      </c>
      <c r="J85" s="390" t="s">
        <v>25</v>
      </c>
    </row>
    <row r="86" spans="1:10" s="13" customFormat="1" ht="15" customHeight="1" thickBot="1">
      <c r="A86" s="64"/>
      <c r="B86" s="389"/>
      <c r="C86" s="74"/>
      <c r="D86" s="74"/>
      <c r="E86" s="89"/>
      <c r="F86" s="74"/>
      <c r="G86" s="65"/>
      <c r="H86" s="19"/>
      <c r="I86" s="272"/>
      <c r="J86" s="66"/>
    </row>
    <row r="87" spans="1:10" s="13" customFormat="1" ht="21.75" customHeight="1" thickBot="1">
      <c r="A87" s="64"/>
      <c r="B87" s="65"/>
      <c r="C87" s="389" t="s">
        <v>245</v>
      </c>
      <c r="D87" s="74"/>
      <c r="E87" s="74"/>
      <c r="F87" s="74"/>
      <c r="G87" s="119" t="s">
        <v>243</v>
      </c>
      <c r="H87" s="325" t="str">
        <f>IF(H85&lt;&gt;"",H85/5,"")</f>
        <v/>
      </c>
      <c r="I87" s="387" t="s">
        <v>54</v>
      </c>
      <c r="J87" s="390" t="s">
        <v>25</v>
      </c>
    </row>
    <row r="88" spans="1:10" s="13" customFormat="1" ht="7.5" customHeight="1">
      <c r="A88" s="64"/>
      <c r="B88" s="389"/>
      <c r="C88" s="74"/>
      <c r="D88" s="74"/>
      <c r="E88" s="89"/>
      <c r="F88" s="74"/>
      <c r="G88" s="65"/>
      <c r="H88" s="74"/>
      <c r="I88" s="74"/>
      <c r="J88" s="66"/>
    </row>
    <row r="89" spans="1:10" s="13" customFormat="1" ht="15" customHeight="1">
      <c r="A89" s="64"/>
      <c r="B89" s="81" t="s">
        <v>477</v>
      </c>
      <c r="C89" s="74"/>
      <c r="D89" s="74"/>
      <c r="E89" s="89"/>
      <c r="F89" s="74"/>
      <c r="G89" s="65"/>
      <c r="H89" s="74"/>
      <c r="I89" s="74"/>
      <c r="J89" s="66"/>
    </row>
    <row r="90" spans="1:10" s="13" customFormat="1" ht="15" customHeight="1">
      <c r="A90" s="64"/>
      <c r="B90" s="65"/>
      <c r="C90" s="389" t="s">
        <v>121</v>
      </c>
      <c r="D90" s="74"/>
      <c r="E90" s="89"/>
      <c r="F90" s="74"/>
      <c r="G90" s="65"/>
      <c r="H90" s="74"/>
      <c r="I90" s="74"/>
      <c r="J90" s="66"/>
    </row>
    <row r="91" spans="1:10" s="13" customFormat="1" ht="17.25" customHeight="1">
      <c r="A91" s="64"/>
      <c r="B91" s="65"/>
      <c r="C91" s="74"/>
      <c r="D91" s="74"/>
      <c r="E91" s="74"/>
      <c r="F91" s="74"/>
      <c r="G91" s="89" t="s">
        <v>122</v>
      </c>
      <c r="H91" s="326"/>
      <c r="I91" s="129" t="s">
        <v>71</v>
      </c>
      <c r="J91" s="390" t="s">
        <v>25</v>
      </c>
    </row>
    <row r="92" spans="1:10" s="13" customFormat="1" ht="7.5" customHeight="1" thickBot="1">
      <c r="A92" s="64"/>
      <c r="B92" s="65"/>
      <c r="C92" s="74"/>
      <c r="D92" s="74"/>
      <c r="E92" s="74"/>
      <c r="F92" s="74"/>
      <c r="G92" s="89"/>
      <c r="H92" s="452"/>
      <c r="I92" s="129"/>
      <c r="J92" s="390"/>
    </row>
    <row r="93" spans="1:10" s="13" customFormat="1" ht="22.5" customHeight="1" thickBot="1">
      <c r="A93" s="64"/>
      <c r="B93" s="65"/>
      <c r="C93" s="389" t="s">
        <v>246</v>
      </c>
      <c r="D93" s="74"/>
      <c r="E93" s="74"/>
      <c r="F93" s="74"/>
      <c r="G93" s="119" t="s">
        <v>244</v>
      </c>
      <c r="H93" s="325" t="str">
        <f>IF(H91&lt;&gt;"",H91/5,"")</f>
        <v/>
      </c>
      <c r="I93" s="129" t="s">
        <v>54</v>
      </c>
      <c r="J93" s="390" t="s">
        <v>25</v>
      </c>
    </row>
    <row r="94" spans="1:10" s="13" customFormat="1" ht="9" customHeight="1">
      <c r="A94" s="64"/>
      <c r="B94" s="65"/>
      <c r="C94" s="74"/>
      <c r="D94" s="74"/>
      <c r="E94" s="74"/>
      <c r="F94" s="74"/>
      <c r="G94" s="74"/>
      <c r="H94" s="74"/>
      <c r="I94" s="74"/>
      <c r="J94" s="66"/>
    </row>
    <row r="95" spans="1:10" s="13" customFormat="1" ht="15" customHeight="1">
      <c r="A95" s="64"/>
      <c r="B95" s="65"/>
      <c r="C95" s="74"/>
      <c r="D95" s="74"/>
      <c r="E95" s="74"/>
      <c r="F95" s="74"/>
      <c r="G95" s="74"/>
      <c r="H95" s="74"/>
      <c r="I95" s="74"/>
      <c r="J95" s="66"/>
    </row>
    <row r="96" spans="1:10" s="13" customFormat="1" ht="15" customHeight="1">
      <c r="A96" s="64"/>
      <c r="B96" s="65"/>
      <c r="C96" s="74"/>
      <c r="D96" s="74"/>
      <c r="E96" s="74"/>
      <c r="F96" s="74"/>
      <c r="G96" s="74"/>
      <c r="H96" s="74"/>
      <c r="I96" s="74"/>
      <c r="J96" s="66"/>
    </row>
    <row r="97" spans="1:10" s="13" customFormat="1" ht="15" customHeight="1">
      <c r="A97" s="64"/>
      <c r="B97" s="65"/>
      <c r="C97" s="74"/>
      <c r="D97" s="74"/>
      <c r="E97" s="74"/>
      <c r="F97" s="74"/>
      <c r="G97" s="74"/>
      <c r="H97" s="74"/>
      <c r="I97" s="74"/>
      <c r="J97" s="66"/>
    </row>
    <row r="98" spans="1:10" s="13" customFormat="1" ht="15" customHeight="1">
      <c r="A98" s="64"/>
      <c r="B98" s="65"/>
      <c r="C98" s="74"/>
      <c r="D98" s="74"/>
      <c r="E98" s="74"/>
      <c r="F98" s="74"/>
      <c r="G98" s="74"/>
      <c r="H98" s="74"/>
      <c r="I98" s="74"/>
      <c r="J98" s="66"/>
    </row>
    <row r="99" spans="1:10" s="13" customFormat="1" ht="15" customHeight="1">
      <c r="A99" s="64"/>
      <c r="B99" s="65"/>
      <c r="C99" s="74"/>
      <c r="D99" s="74"/>
      <c r="E99" s="74"/>
      <c r="F99" s="74"/>
      <c r="G99" s="74"/>
      <c r="H99" s="74"/>
      <c r="I99" s="74"/>
      <c r="J99" s="66"/>
    </row>
    <row r="100" spans="1:10" ht="15" customHeight="1">
      <c r="A100" s="86"/>
      <c r="B100" s="72"/>
      <c r="C100" s="72"/>
      <c r="D100" s="72"/>
      <c r="E100" s="72"/>
      <c r="F100" s="72"/>
      <c r="G100" s="72"/>
      <c r="H100" s="72"/>
      <c r="I100" s="74"/>
      <c r="J100" s="66"/>
    </row>
    <row r="101" spans="1:10" ht="22.5" customHeight="1">
      <c r="A101" s="86"/>
      <c r="B101" s="389"/>
      <c r="C101" s="72"/>
      <c r="D101" s="74"/>
      <c r="E101" s="74"/>
      <c r="F101" s="74"/>
      <c r="G101" s="389"/>
      <c r="H101" s="72"/>
      <c r="I101" s="74"/>
      <c r="J101" s="66"/>
    </row>
    <row r="102" spans="1:10" ht="22.5" customHeight="1">
      <c r="A102" s="86"/>
      <c r="B102" s="389"/>
      <c r="C102" s="72"/>
      <c r="D102" s="74"/>
      <c r="E102" s="74"/>
      <c r="F102" s="74"/>
      <c r="G102" s="389"/>
      <c r="H102" s="72"/>
      <c r="I102" s="74"/>
      <c r="J102" s="66"/>
    </row>
    <row r="103" spans="1:10" ht="15" customHeight="1">
      <c r="A103" s="86"/>
      <c r="B103" s="389"/>
      <c r="C103" s="72"/>
      <c r="D103" s="74"/>
      <c r="E103" s="74"/>
      <c r="F103" s="74"/>
      <c r="G103" s="389"/>
      <c r="H103" s="72"/>
      <c r="I103" s="74"/>
      <c r="J103" s="66"/>
    </row>
    <row r="104" spans="1:10" ht="15" customHeight="1">
      <c r="A104" s="86"/>
      <c r="B104" s="389"/>
      <c r="C104" s="72"/>
      <c r="D104" s="74"/>
      <c r="E104" s="74"/>
      <c r="F104" s="74"/>
      <c r="G104" s="389"/>
      <c r="H104" s="72"/>
      <c r="I104" s="74"/>
      <c r="J104" s="66"/>
    </row>
    <row r="105" spans="1:10" ht="15" customHeight="1">
      <c r="A105" s="86"/>
      <c r="B105" s="389"/>
      <c r="C105" s="72"/>
      <c r="D105" s="74"/>
      <c r="E105" s="389"/>
      <c r="F105" s="74"/>
      <c r="G105" s="389"/>
      <c r="H105" s="72"/>
      <c r="I105" s="74"/>
      <c r="J105" s="66"/>
    </row>
    <row r="106" spans="1:10" ht="15" customHeight="1">
      <c r="A106" s="86"/>
      <c r="B106" s="389"/>
      <c r="C106" s="72"/>
      <c r="D106" s="74"/>
      <c r="E106" s="389" t="s">
        <v>119</v>
      </c>
      <c r="F106" s="74"/>
      <c r="G106" s="389"/>
      <c r="H106" s="72"/>
      <c r="I106" s="74"/>
      <c r="J106" s="66"/>
    </row>
    <row r="107" spans="1:10" ht="15" customHeight="1" thickBot="1">
      <c r="A107" s="94"/>
      <c r="B107" s="179"/>
      <c r="C107" s="95"/>
      <c r="D107" s="178"/>
      <c r="E107" s="179"/>
      <c r="F107" s="178"/>
      <c r="G107" s="179"/>
      <c r="H107" s="95"/>
      <c r="I107" s="178"/>
      <c r="J107" s="102"/>
    </row>
    <row r="108" spans="1:10" s="13" customFormat="1" ht="20.45" customHeight="1" thickBot="1">
      <c r="A108" s="65"/>
      <c r="B108" s="65"/>
      <c r="C108" s="74"/>
      <c r="D108" s="74"/>
      <c r="E108" s="74"/>
      <c r="F108" s="74"/>
      <c r="G108" s="74"/>
      <c r="H108" s="74"/>
      <c r="I108" s="74"/>
      <c r="J108" s="65"/>
    </row>
    <row r="109" spans="1:10" s="13" customFormat="1" ht="19.5" customHeight="1" thickBot="1">
      <c r="A109" s="732" t="s">
        <v>165</v>
      </c>
      <c r="B109" s="733"/>
      <c r="C109" s="733"/>
      <c r="D109" s="733"/>
      <c r="E109" s="733"/>
      <c r="F109" s="733"/>
      <c r="G109" s="733"/>
      <c r="H109" s="733"/>
      <c r="I109" s="733"/>
      <c r="J109" s="734"/>
    </row>
    <row r="110" spans="1:10" s="13" customFormat="1" ht="28.5" customHeight="1" thickTop="1">
      <c r="A110" s="14" t="s">
        <v>179</v>
      </c>
      <c r="B110" s="711" t="str">
        <f>+表紙!B3&amp;"　　（４．処理能力）"</f>
        <v>アンダーカウンター洗浄機、ドアタイプ洗浄機（選択してください）　　（４．処理能力）</v>
      </c>
      <c r="C110" s="712"/>
      <c r="D110" s="712"/>
      <c r="E110" s="712"/>
      <c r="F110" s="712"/>
      <c r="G110" s="712"/>
      <c r="H110" s="745"/>
      <c r="I110" s="712" t="str">
        <f>"ガス種："&amp;表紙!$I$11</f>
        <v>ガス種：(選択して下さい)</v>
      </c>
      <c r="J110" s="779"/>
    </row>
    <row r="111" spans="1:10" s="13" customFormat="1" ht="18" customHeight="1" thickBot="1">
      <c r="A111" s="15" t="s">
        <v>378</v>
      </c>
      <c r="B111" s="786" t="str">
        <f>IF(表紙!$B$6=0,"",表紙!$B$6)</f>
        <v/>
      </c>
      <c r="C111" s="720"/>
      <c r="D111" s="720"/>
      <c r="E111" s="720"/>
      <c r="F111" s="787"/>
      <c r="G111" s="374" t="s">
        <v>3</v>
      </c>
      <c r="H111" s="725" t="str">
        <f>IF(表紙!$H$5=0,"",表紙!$H$5)</f>
        <v/>
      </c>
      <c r="I111" s="726"/>
      <c r="J111" s="727"/>
    </row>
    <row r="112" spans="1:10" s="13" customFormat="1" ht="18.75" customHeight="1">
      <c r="A112" s="80"/>
      <c r="B112" s="180"/>
      <c r="C112" s="180"/>
      <c r="D112" s="180"/>
      <c r="E112" s="180"/>
      <c r="F112" s="180"/>
      <c r="G112" s="272"/>
      <c r="H112" s="181"/>
      <c r="I112" s="181"/>
      <c r="J112" s="182"/>
    </row>
    <row r="113" spans="1:10" ht="15" customHeight="1">
      <c r="A113" s="86"/>
      <c r="B113" s="389"/>
      <c r="C113" s="72"/>
      <c r="D113" s="74"/>
      <c r="E113" s="389"/>
      <c r="F113" s="74"/>
      <c r="G113" s="389"/>
      <c r="H113" s="72"/>
      <c r="I113" s="74"/>
      <c r="J113" s="66"/>
    </row>
    <row r="114" spans="1:10" ht="15" customHeight="1">
      <c r="A114" s="86"/>
      <c r="B114" s="389" t="s">
        <v>91</v>
      </c>
      <c r="C114" s="72"/>
      <c r="D114" s="74"/>
      <c r="E114" s="74"/>
      <c r="F114" s="74"/>
      <c r="G114" s="389" t="s">
        <v>19</v>
      </c>
      <c r="H114" s="72"/>
      <c r="I114" s="74"/>
      <c r="J114" s="66"/>
    </row>
    <row r="115" spans="1:10" ht="15" customHeight="1">
      <c r="A115" s="86"/>
      <c r="B115" s="65"/>
      <c r="C115" s="72"/>
      <c r="D115" s="74"/>
      <c r="E115" s="74"/>
      <c r="F115" s="74"/>
      <c r="G115" s="74"/>
      <c r="H115" s="72"/>
      <c r="I115" s="74"/>
      <c r="J115" s="66"/>
    </row>
    <row r="116" spans="1:10" ht="15" customHeight="1">
      <c r="A116" s="86"/>
      <c r="B116" s="65"/>
      <c r="C116" s="74"/>
      <c r="D116" s="74"/>
      <c r="E116" s="74"/>
      <c r="F116" s="74"/>
      <c r="G116" s="74"/>
      <c r="H116" s="74"/>
      <c r="I116" s="74"/>
      <c r="J116" s="66"/>
    </row>
    <row r="117" spans="1:10" ht="15" customHeight="1">
      <c r="A117" s="86"/>
      <c r="B117" s="65"/>
      <c r="C117" s="74"/>
      <c r="D117" s="74"/>
      <c r="E117" s="74"/>
      <c r="F117" s="74"/>
      <c r="G117" s="74"/>
      <c r="H117" s="74"/>
      <c r="I117" s="74"/>
      <c r="J117" s="66"/>
    </row>
    <row r="118" spans="1:10" ht="15" customHeight="1">
      <c r="A118" s="86"/>
      <c r="B118" s="65"/>
      <c r="C118" s="74"/>
      <c r="D118" s="74"/>
      <c r="E118" s="74"/>
      <c r="F118" s="74"/>
      <c r="G118" s="74"/>
      <c r="H118" s="74"/>
      <c r="I118" s="74"/>
      <c r="J118" s="66"/>
    </row>
    <row r="119" spans="1:10" ht="15" customHeight="1">
      <c r="A119" s="86"/>
      <c r="B119" s="65"/>
      <c r="C119" s="74"/>
      <c r="D119" s="74"/>
      <c r="E119" s="74"/>
      <c r="F119" s="74"/>
      <c r="G119" s="74"/>
      <c r="H119" s="74"/>
      <c r="I119" s="74"/>
      <c r="J119" s="66"/>
    </row>
    <row r="120" spans="1:10" ht="15" customHeight="1">
      <c r="A120" s="86"/>
      <c r="B120" s="65"/>
      <c r="C120" s="74"/>
      <c r="D120" s="74"/>
      <c r="E120" s="74"/>
      <c r="F120" s="74"/>
      <c r="G120" s="74"/>
      <c r="H120" s="74"/>
      <c r="I120" s="74"/>
      <c r="J120" s="66"/>
    </row>
    <row r="121" spans="1:10" ht="15" customHeight="1">
      <c r="A121" s="86"/>
      <c r="B121" s="65"/>
      <c r="C121" s="65"/>
      <c r="D121" s="65"/>
      <c r="E121" s="65"/>
      <c r="F121" s="65"/>
      <c r="G121" s="65"/>
      <c r="H121" s="65"/>
      <c r="I121" s="65"/>
      <c r="J121" s="66"/>
    </row>
    <row r="122" spans="1:10" ht="15" customHeight="1">
      <c r="A122" s="86"/>
      <c r="B122" s="65"/>
      <c r="C122" s="65"/>
      <c r="D122" s="65"/>
      <c r="E122" s="65"/>
      <c r="F122" s="65"/>
      <c r="G122" s="65"/>
      <c r="H122" s="65"/>
      <c r="I122" s="65"/>
      <c r="J122" s="66"/>
    </row>
    <row r="123" spans="1:10" ht="15" customHeight="1">
      <c r="A123" s="86"/>
      <c r="B123" s="65"/>
      <c r="C123" s="65"/>
      <c r="D123" s="65"/>
      <c r="E123" s="65"/>
      <c r="F123" s="65"/>
      <c r="G123" s="65"/>
      <c r="H123" s="65"/>
      <c r="I123" s="65"/>
      <c r="J123" s="66"/>
    </row>
    <row r="124" spans="1:10" ht="15" customHeight="1">
      <c r="A124" s="86"/>
      <c r="B124" s="65"/>
      <c r="C124" s="389"/>
      <c r="D124" s="74"/>
      <c r="E124" s="74"/>
      <c r="F124" s="74"/>
      <c r="G124" s="74"/>
      <c r="H124" s="74"/>
      <c r="I124" s="74"/>
      <c r="J124" s="66"/>
    </row>
    <row r="125" spans="1:10" ht="15" customHeight="1">
      <c r="A125" s="86"/>
      <c r="B125" s="65"/>
      <c r="C125" s="74"/>
      <c r="D125" s="74"/>
      <c r="E125" s="74"/>
      <c r="F125" s="74"/>
      <c r="G125" s="74"/>
      <c r="H125" s="74"/>
      <c r="I125" s="74"/>
      <c r="J125" s="66"/>
    </row>
    <row r="126" spans="1:10" ht="15" customHeight="1">
      <c r="A126" s="86"/>
      <c r="B126" s="65"/>
      <c r="C126" s="74"/>
      <c r="D126" s="74"/>
      <c r="E126" s="74"/>
      <c r="F126" s="74"/>
      <c r="G126" s="74"/>
      <c r="H126" s="74"/>
      <c r="I126" s="74"/>
      <c r="J126" s="66"/>
    </row>
    <row r="127" spans="1:10" ht="15" customHeight="1">
      <c r="A127" s="86"/>
      <c r="B127" s="65"/>
      <c r="C127" s="74"/>
      <c r="D127" s="74"/>
      <c r="E127" s="74"/>
      <c r="F127" s="74"/>
      <c r="G127" s="74"/>
      <c r="H127" s="74"/>
      <c r="I127" s="74"/>
      <c r="J127" s="66"/>
    </row>
    <row r="128" spans="1:10" ht="15" customHeight="1">
      <c r="A128" s="86"/>
      <c r="B128" s="65" t="s">
        <v>92</v>
      </c>
      <c r="C128" s="74"/>
      <c r="D128" s="74"/>
      <c r="E128" s="74"/>
      <c r="F128" s="74"/>
      <c r="G128" s="74"/>
      <c r="H128" s="74"/>
      <c r="I128" s="74"/>
      <c r="J128" s="66"/>
    </row>
    <row r="129" spans="1:10" ht="15" customHeight="1">
      <c r="A129" s="86"/>
      <c r="B129" s="65"/>
      <c r="C129" s="74"/>
      <c r="D129" s="74"/>
      <c r="E129" s="74"/>
      <c r="F129" s="74"/>
      <c r="G129" s="74"/>
      <c r="H129" s="74"/>
      <c r="I129" s="74"/>
      <c r="J129" s="66"/>
    </row>
    <row r="130" spans="1:10" ht="15.75" customHeight="1">
      <c r="A130" s="86"/>
      <c r="B130" s="65"/>
      <c r="C130" s="74"/>
      <c r="D130" s="74"/>
      <c r="E130" s="74"/>
      <c r="F130" s="74"/>
      <c r="G130" s="74"/>
      <c r="H130" s="74"/>
      <c r="I130" s="74"/>
      <c r="J130" s="66"/>
    </row>
    <row r="131" spans="1:10" ht="15.75" customHeight="1">
      <c r="A131" s="86"/>
      <c r="B131" s="65"/>
      <c r="C131" s="74"/>
      <c r="D131" s="74"/>
      <c r="E131" s="74"/>
      <c r="F131" s="74"/>
      <c r="G131" s="74"/>
      <c r="H131" s="74"/>
      <c r="I131" s="74"/>
      <c r="J131" s="66"/>
    </row>
    <row r="132" spans="1:10" ht="15.75" customHeight="1">
      <c r="A132" s="86"/>
      <c r="B132" s="65"/>
      <c r="C132" s="74"/>
      <c r="D132" s="74"/>
      <c r="E132" s="74"/>
      <c r="F132" s="74"/>
      <c r="G132" s="74"/>
      <c r="H132" s="74"/>
      <c r="I132" s="74"/>
      <c r="J132" s="66"/>
    </row>
    <row r="133" spans="1:10" ht="15.75" customHeight="1">
      <c r="A133" s="86"/>
      <c r="B133" s="65"/>
      <c r="C133" s="65"/>
      <c r="D133" s="65"/>
      <c r="E133" s="65"/>
      <c r="F133" s="65"/>
      <c r="G133" s="65"/>
      <c r="H133" s="65"/>
      <c r="I133" s="65"/>
      <c r="J133" s="66"/>
    </row>
    <row r="134" spans="1:10" ht="15.75" customHeight="1">
      <c r="A134" s="86"/>
      <c r="B134" s="65"/>
      <c r="C134" s="65"/>
      <c r="D134" s="65"/>
      <c r="E134" s="65"/>
      <c r="F134" s="65"/>
      <c r="G134" s="65"/>
      <c r="H134" s="65"/>
      <c r="I134" s="65"/>
      <c r="J134" s="66"/>
    </row>
    <row r="135" spans="1:10" ht="15.75" customHeight="1">
      <c r="A135" s="86"/>
      <c r="B135" s="65"/>
      <c r="C135" s="65"/>
      <c r="D135" s="65"/>
      <c r="E135" s="65"/>
      <c r="F135" s="65"/>
      <c r="G135" s="65"/>
      <c r="H135" s="65"/>
      <c r="I135" s="65"/>
      <c r="J135" s="66"/>
    </row>
    <row r="136" spans="1:10" s="13" customFormat="1" ht="15.75" customHeight="1">
      <c r="A136" s="64"/>
      <c r="B136" s="65"/>
      <c r="C136" s="65"/>
      <c r="D136" s="65"/>
      <c r="E136" s="65"/>
      <c r="F136" s="65"/>
      <c r="G136" s="65"/>
      <c r="H136" s="65"/>
      <c r="I136" s="65"/>
      <c r="J136" s="66"/>
    </row>
    <row r="137" spans="1:10" s="13" customFormat="1" ht="15.75" customHeight="1">
      <c r="A137" s="64"/>
      <c r="B137" s="65"/>
      <c r="C137" s="65"/>
      <c r="D137" s="65"/>
      <c r="E137" s="65"/>
      <c r="F137" s="65"/>
      <c r="G137" s="65"/>
      <c r="H137" s="65"/>
      <c r="I137" s="65"/>
      <c r="J137" s="66"/>
    </row>
    <row r="138" spans="1:10" s="13" customFormat="1" ht="15.75" customHeight="1">
      <c r="A138" s="64"/>
      <c r="B138" s="65"/>
      <c r="C138" s="65"/>
      <c r="D138" s="65"/>
      <c r="E138" s="65"/>
      <c r="F138" s="65"/>
      <c r="G138" s="65"/>
      <c r="H138" s="65"/>
      <c r="I138" s="65"/>
      <c r="J138" s="66"/>
    </row>
    <row r="139" spans="1:10" s="13" customFormat="1" ht="15.75" customHeight="1">
      <c r="A139" s="64"/>
      <c r="B139" s="65"/>
      <c r="C139" s="65"/>
      <c r="D139" s="65"/>
      <c r="E139" s="65"/>
      <c r="F139" s="65"/>
      <c r="G139" s="65"/>
      <c r="H139" s="65"/>
      <c r="I139" s="65"/>
      <c r="J139" s="66"/>
    </row>
    <row r="140" spans="1:10" s="13" customFormat="1" ht="15.75" customHeight="1">
      <c r="A140" s="64"/>
      <c r="B140" s="65"/>
      <c r="C140" s="65"/>
      <c r="D140" s="65"/>
      <c r="E140" s="65"/>
      <c r="F140" s="65"/>
      <c r="G140" s="65"/>
      <c r="H140" s="65"/>
      <c r="I140" s="65"/>
      <c r="J140" s="66"/>
    </row>
    <row r="141" spans="1:10" s="13" customFormat="1" ht="21.6" customHeight="1">
      <c r="A141" s="64"/>
      <c r="B141" s="65"/>
      <c r="C141" s="65"/>
      <c r="D141" s="65"/>
      <c r="E141" s="65"/>
      <c r="F141" s="65"/>
      <c r="G141" s="65"/>
      <c r="H141" s="65"/>
      <c r="I141" s="65"/>
      <c r="J141" s="66"/>
    </row>
    <row r="142" spans="1:10" s="13" customFormat="1" ht="21.6" customHeight="1">
      <c r="A142" s="64"/>
      <c r="B142" s="65"/>
      <c r="C142" s="65"/>
      <c r="D142" s="65"/>
      <c r="E142" s="65"/>
      <c r="F142" s="65"/>
      <c r="G142" s="65"/>
      <c r="H142" s="65"/>
      <c r="I142" s="65"/>
      <c r="J142" s="66"/>
    </row>
    <row r="143" spans="1:10" s="13" customFormat="1" ht="21.6" customHeight="1">
      <c r="A143" s="64"/>
      <c r="B143" s="65"/>
      <c r="C143" s="65"/>
      <c r="D143" s="65"/>
      <c r="E143" s="65"/>
      <c r="F143" s="65"/>
      <c r="G143" s="65"/>
      <c r="H143" s="65"/>
      <c r="I143" s="65"/>
      <c r="J143" s="66"/>
    </row>
    <row r="144" spans="1:10" s="13" customFormat="1" ht="21.6" customHeight="1">
      <c r="A144" s="64"/>
      <c r="B144" s="65"/>
      <c r="C144" s="65"/>
      <c r="D144" s="65"/>
      <c r="E144" s="65"/>
      <c r="F144" s="65"/>
      <c r="G144" s="65"/>
      <c r="H144" s="65"/>
      <c r="I144" s="65"/>
      <c r="J144" s="66"/>
    </row>
    <row r="145" spans="1:10" s="13" customFormat="1" ht="21.6" customHeight="1">
      <c r="A145" s="64"/>
      <c r="B145" s="65"/>
      <c r="C145" s="65"/>
      <c r="D145" s="65"/>
      <c r="E145" s="65"/>
      <c r="F145" s="65"/>
      <c r="G145" s="65"/>
      <c r="H145" s="65"/>
      <c r="I145" s="65"/>
      <c r="J145" s="66"/>
    </row>
    <row r="146" spans="1:10" s="13" customFormat="1" ht="21.6" customHeight="1">
      <c r="A146" s="64"/>
      <c r="B146" s="65"/>
      <c r="C146" s="65"/>
      <c r="D146" s="65"/>
      <c r="E146" s="65"/>
      <c r="F146" s="65"/>
      <c r="G146" s="65"/>
      <c r="H146" s="65"/>
      <c r="I146" s="65"/>
      <c r="J146" s="66"/>
    </row>
    <row r="147" spans="1:10" s="13" customFormat="1" ht="21.6" customHeight="1">
      <c r="A147" s="64"/>
      <c r="B147" s="65"/>
      <c r="C147" s="65"/>
      <c r="D147" s="65"/>
      <c r="E147" s="65"/>
      <c r="F147" s="65"/>
      <c r="G147" s="65"/>
      <c r="H147" s="65"/>
      <c r="I147" s="65"/>
      <c r="J147" s="66"/>
    </row>
    <row r="148" spans="1:10" s="13" customFormat="1" ht="21.6" customHeight="1">
      <c r="A148" s="64"/>
      <c r="B148" s="65"/>
      <c r="C148" s="65"/>
      <c r="D148" s="65"/>
      <c r="E148" s="65"/>
      <c r="F148" s="65"/>
      <c r="G148" s="65"/>
      <c r="H148" s="65"/>
      <c r="I148" s="65"/>
      <c r="J148" s="66"/>
    </row>
    <row r="149" spans="1:10" s="13" customFormat="1" ht="21.6" customHeight="1">
      <c r="A149" s="64"/>
      <c r="B149" s="65"/>
      <c r="C149" s="65"/>
      <c r="D149" s="65"/>
      <c r="E149" s="65"/>
      <c r="F149" s="65"/>
      <c r="G149" s="65"/>
      <c r="H149" s="65"/>
      <c r="I149" s="65"/>
      <c r="J149" s="66"/>
    </row>
    <row r="150" spans="1:10" s="13" customFormat="1" ht="21.6" customHeight="1">
      <c r="A150" s="64"/>
      <c r="B150" s="65"/>
      <c r="C150" s="65"/>
      <c r="D150" s="65"/>
      <c r="E150" s="65"/>
      <c r="F150" s="65"/>
      <c r="G150" s="65"/>
      <c r="H150" s="65"/>
      <c r="I150" s="65"/>
      <c r="J150" s="66"/>
    </row>
    <row r="151" spans="1:10" s="13" customFormat="1" ht="21.6" customHeight="1">
      <c r="A151" s="64"/>
      <c r="B151" s="65"/>
      <c r="C151" s="65"/>
      <c r="D151" s="65"/>
      <c r="E151" s="65"/>
      <c r="F151" s="65"/>
      <c r="G151" s="65"/>
      <c r="H151" s="65"/>
      <c r="I151" s="65"/>
      <c r="J151" s="66"/>
    </row>
    <row r="152" spans="1:10" s="13" customFormat="1" ht="21.6" customHeight="1">
      <c r="A152" s="64"/>
      <c r="B152" s="65"/>
      <c r="C152" s="65"/>
      <c r="D152" s="65"/>
      <c r="E152" s="65"/>
      <c r="F152" s="65"/>
      <c r="G152" s="65"/>
      <c r="H152" s="65"/>
      <c r="I152" s="65"/>
      <c r="J152" s="66"/>
    </row>
    <row r="153" spans="1:10" s="13" customFormat="1" ht="18" customHeight="1" thickBot="1">
      <c r="A153" s="110"/>
      <c r="B153" s="96"/>
      <c r="C153" s="96"/>
      <c r="D153" s="96"/>
      <c r="E153" s="96"/>
      <c r="F153" s="96"/>
      <c r="G153" s="96"/>
      <c r="H153" s="96"/>
      <c r="I153" s="96"/>
      <c r="J153" s="102"/>
    </row>
    <row r="154" spans="1:10" ht="7.9" customHeight="1"/>
  </sheetData>
  <sheetProtection password="CC9A" sheet="1" objects="1" scenarios="1" formatCells="0" formatRows="0" insertRows="0" deleteRows="0"/>
  <mergeCells count="18">
    <mergeCell ref="B7:J18"/>
    <mergeCell ref="H57:J57"/>
    <mergeCell ref="B81:G81"/>
    <mergeCell ref="A55:J55"/>
    <mergeCell ref="B56:H56"/>
    <mergeCell ref="I56:J56"/>
    <mergeCell ref="B57:F57"/>
    <mergeCell ref="A2:J2"/>
    <mergeCell ref="H4:J4"/>
    <mergeCell ref="B5:D5"/>
    <mergeCell ref="B4:F4"/>
    <mergeCell ref="B3:H3"/>
    <mergeCell ref="I3:J3"/>
    <mergeCell ref="A109:J109"/>
    <mergeCell ref="B110:H110"/>
    <mergeCell ref="I110:J110"/>
    <mergeCell ref="B111:F111"/>
    <mergeCell ref="H111:J111"/>
  </mergeCells>
  <phoneticPr fontId="3"/>
  <dataValidations count="1">
    <dataValidation type="list" allowBlank="1" showInputMessage="1" showErrorMessage="1" sqref="H78">
      <formula1>"（選択）,湿　式,乾　式"</formula1>
    </dataValidation>
  </dataValidations>
  <pageMargins left="0.78740157480314965" right="0.51181102362204722" top="0.59055118110236227" bottom="0.59055118110236227" header="0.19685039370078741" footer="0.19685039370078741"/>
  <pageSetup paperSize="9" fitToHeight="0" orientation="portrait" r:id="rId1"/>
  <headerFooter alignWithMargins="0"/>
  <rowBreaks count="3" manualBreakCount="3">
    <brk id="53" max="16383" man="1"/>
    <brk id="107" max="9" man="1"/>
    <brk id="15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242"/>
  <sheetViews>
    <sheetView showGridLines="0" view="pageBreakPreview" topLeftCell="A220" zoomScaleNormal="100" zoomScaleSheetLayoutView="100" workbookViewId="0">
      <selection activeCell="H231" sqref="H231"/>
    </sheetView>
  </sheetViews>
  <sheetFormatPr defaultColWidth="9" defaultRowHeight="13.5"/>
  <cols>
    <col min="1" max="1" width="6" style="12" customWidth="1"/>
    <col min="2" max="2" width="4.875" style="12" customWidth="1"/>
    <col min="3" max="3" width="8.125" style="12" customWidth="1"/>
    <col min="4" max="4" width="18.75" style="12" customWidth="1"/>
    <col min="5" max="5" width="9.5" style="12" customWidth="1"/>
    <col min="6" max="6" width="5.75" style="12" customWidth="1"/>
    <col min="7" max="7" width="10" style="12" customWidth="1"/>
    <col min="8" max="8" width="8.875" style="12" customWidth="1"/>
    <col min="9" max="9" width="7.125" style="12" customWidth="1"/>
    <col min="10" max="10" width="5.125" style="12" customWidth="1"/>
    <col min="11" max="11" width="6.5" style="12" customWidth="1"/>
    <col min="12" max="12" width="11.625" style="12" customWidth="1"/>
    <col min="13" max="13" width="16.625" style="12" bestFit="1" customWidth="1"/>
    <col min="14" max="16384" width="9" style="12"/>
  </cols>
  <sheetData>
    <row r="1" spans="1:18" ht="14.25" thickBot="1">
      <c r="A1" s="107"/>
      <c r="B1" s="107"/>
      <c r="C1" s="107"/>
      <c r="D1" s="107"/>
      <c r="E1" s="107"/>
      <c r="F1" s="107"/>
      <c r="G1" s="107"/>
      <c r="H1" s="107"/>
      <c r="I1" s="107"/>
      <c r="J1" s="107"/>
      <c r="K1" s="107"/>
    </row>
    <row r="2" spans="1:18" s="13" customFormat="1" ht="18.75" customHeight="1" thickBot="1">
      <c r="A2" s="732" t="s">
        <v>171</v>
      </c>
      <c r="B2" s="733"/>
      <c r="C2" s="733"/>
      <c r="D2" s="733"/>
      <c r="E2" s="733"/>
      <c r="F2" s="733"/>
      <c r="G2" s="733"/>
      <c r="H2" s="733"/>
      <c r="I2" s="733"/>
      <c r="J2" s="733"/>
      <c r="K2" s="734"/>
    </row>
    <row r="3" spans="1:18" s="13" customFormat="1" ht="28.5" customHeight="1" thickTop="1">
      <c r="A3" s="14" t="s">
        <v>179</v>
      </c>
      <c r="B3" s="711" t="str">
        <f>+表紙!$B$3&amp;"　　（５．エネルギー消費量）"</f>
        <v>アンダーカウンター洗浄機、ドアタイプ洗浄機（選択してください）　　（５．エネルギー消費量）</v>
      </c>
      <c r="C3" s="712"/>
      <c r="D3" s="712"/>
      <c r="E3" s="712"/>
      <c r="F3" s="712"/>
      <c r="G3" s="712"/>
      <c r="H3" s="745"/>
      <c r="I3" s="712" t="str">
        <f>"ガス種："&amp;表紙!$I$11</f>
        <v>ガス種：(選択して下さい)</v>
      </c>
      <c r="J3" s="712"/>
      <c r="K3" s="779"/>
    </row>
    <row r="4" spans="1:18" s="13" customFormat="1" ht="17.25" customHeight="1" thickBot="1">
      <c r="A4" s="15" t="s">
        <v>378</v>
      </c>
      <c r="B4" s="789" t="str">
        <f>IF(表紙!$B$6=0,"",表紙!$B$6)</f>
        <v/>
      </c>
      <c r="C4" s="789"/>
      <c r="D4" s="790"/>
      <c r="E4" s="790"/>
      <c r="F4" s="791"/>
      <c r="G4" s="374" t="s">
        <v>3</v>
      </c>
      <c r="H4" s="793" t="str">
        <f>IF(表紙!$H$5=0,"",表紙!$H$5)</f>
        <v/>
      </c>
      <c r="I4" s="794"/>
      <c r="J4" s="794"/>
      <c r="K4" s="795"/>
    </row>
    <row r="5" spans="1:18" s="13" customFormat="1" ht="15.75" customHeight="1">
      <c r="A5" s="283" t="s">
        <v>27</v>
      </c>
      <c r="B5" s="766" t="s">
        <v>35</v>
      </c>
      <c r="C5" s="801"/>
      <c r="D5" s="350"/>
      <c r="E5" s="766" t="s">
        <v>70</v>
      </c>
      <c r="F5" s="767"/>
      <c r="G5" s="284"/>
      <c r="H5" s="765" t="s">
        <v>36</v>
      </c>
      <c r="I5" s="284"/>
      <c r="J5" s="770" t="s">
        <v>69</v>
      </c>
      <c r="K5" s="10"/>
    </row>
    <row r="6" spans="1:18" s="13" customFormat="1" ht="15.75" customHeight="1" thickBot="1">
      <c r="A6" s="285" t="s">
        <v>28</v>
      </c>
      <c r="B6" s="635"/>
      <c r="C6" s="802"/>
      <c r="D6" s="351"/>
      <c r="E6" s="635"/>
      <c r="F6" s="636"/>
      <c r="G6" s="286"/>
      <c r="H6" s="608"/>
      <c r="I6" s="286"/>
      <c r="J6" s="771"/>
      <c r="K6" s="11"/>
    </row>
    <row r="7" spans="1:18" s="13" customFormat="1" ht="6.6" customHeight="1">
      <c r="A7" s="183"/>
      <c r="B7" s="65"/>
      <c r="C7" s="65"/>
      <c r="D7" s="65"/>
      <c r="E7" s="65"/>
      <c r="F7" s="65"/>
      <c r="G7" s="65"/>
      <c r="H7" s="65"/>
      <c r="I7" s="65"/>
      <c r="J7" s="65"/>
      <c r="K7" s="184"/>
    </row>
    <row r="8" spans="1:18" s="13" customFormat="1" ht="15.75" customHeight="1">
      <c r="A8" s="64"/>
      <c r="B8" s="68" t="s">
        <v>62</v>
      </c>
      <c r="C8" s="65"/>
      <c r="D8" s="65"/>
      <c r="E8" s="65"/>
      <c r="F8" s="65"/>
      <c r="G8" s="65"/>
      <c r="H8" s="65"/>
      <c r="I8" s="65"/>
      <c r="J8" s="65"/>
      <c r="K8" s="66"/>
    </row>
    <row r="9" spans="1:18" s="13" customFormat="1" ht="14.25" customHeight="1">
      <c r="A9" s="64"/>
      <c r="B9" s="81" t="s">
        <v>476</v>
      </c>
      <c r="C9" s="65"/>
      <c r="D9" s="65"/>
      <c r="E9" s="65"/>
      <c r="F9" s="65"/>
      <c r="G9" s="65"/>
      <c r="H9" s="65"/>
      <c r="I9" s="65"/>
      <c r="J9" s="65"/>
      <c r="K9" s="66"/>
    </row>
    <row r="10" spans="1:18" s="13" customFormat="1" ht="33.75" customHeight="1">
      <c r="A10" s="64"/>
      <c r="B10" s="381" t="s">
        <v>478</v>
      </c>
      <c r="C10" s="381"/>
      <c r="D10" s="381"/>
      <c r="E10" s="381"/>
      <c r="F10" s="381"/>
      <c r="G10" s="381"/>
      <c r="H10" s="72"/>
      <c r="I10" s="65"/>
      <c r="J10" s="65"/>
      <c r="K10" s="66"/>
    </row>
    <row r="11" spans="1:18" s="13" customFormat="1" ht="31.5" customHeight="1">
      <c r="A11" s="64"/>
      <c r="B11" s="381" t="s">
        <v>479</v>
      </c>
      <c r="C11" s="381"/>
      <c r="D11" s="381"/>
      <c r="E11" s="381"/>
      <c r="F11" s="381"/>
      <c r="G11" s="381"/>
      <c r="H11" s="381"/>
      <c r="I11" s="72"/>
      <c r="J11" s="65"/>
      <c r="K11" s="66"/>
    </row>
    <row r="12" spans="1:18" s="13" customFormat="1" ht="18" customHeight="1" thickBot="1">
      <c r="A12" s="64"/>
      <c r="B12" s="65"/>
      <c r="C12" s="65"/>
      <c r="D12" s="65"/>
      <c r="E12" s="65"/>
      <c r="F12" s="65"/>
      <c r="G12" s="192" t="s">
        <v>27</v>
      </c>
      <c r="H12" s="193" t="s">
        <v>28</v>
      </c>
      <c r="I12" s="65"/>
      <c r="J12" s="65"/>
      <c r="K12" s="66"/>
    </row>
    <row r="13" spans="1:18" s="13" customFormat="1" ht="19.5" customHeight="1" thickBot="1">
      <c r="A13" s="64"/>
      <c r="B13" s="65" t="s">
        <v>513</v>
      </c>
      <c r="C13" s="65"/>
      <c r="D13" s="65"/>
      <c r="E13" s="65"/>
      <c r="F13" s="119" t="s">
        <v>251</v>
      </c>
      <c r="G13" s="327" t="b">
        <f>IF(表紙!$G$16="選択してください","",IF(表紙!$G$16="A.給湯(標準温度:60℃)を接続し、立上り時の給湯が洗浄タンクに直接入る場合",IF('3.立上り性能A'!G70&lt;&gt;"",'3.立上り性能A'!G70,""),IF(表紙!$G$16="B.給湯(標準温度:60℃)を接続し、立上り時の給湯が仕上げすすぎﾀﾝｸに入る場合",IF('3.立上り性能B'!F67&lt;&gt;"",'3.立上り性能B'!F67,""),IF(表紙!$G$16="C.給水(標準温度:15℃)を接続する場合",IF('3.立上り性能C'!F67&lt;&gt;"",'3.立上り性能C'!F67,"")))))</f>
        <v>0</v>
      </c>
      <c r="H13" s="327" t="b">
        <f>IF(表紙!$G$16="選択してください","",IF(表紙!$G$16="A.給湯(標準温度:60℃)を接続し、立上り時の給湯が洗浄タンクに直接入る場合",IF('3.立上り性能A'!H70&lt;&gt;"",'3.立上り性能A'!H70,""),IF(表紙!$G$16="B.給湯(標準温度:60℃)を接続し、立上り時の給湯が仕上げすすぎﾀﾝｸに入る場合",IF('3.立上り性能B'!G67&lt;&gt;"",'3.立上り性能B'!G67,""),IF(表紙!$G$16="C.給水(標準温度:15℃)を接続する場合",IF('3.立上り性能C'!G67&lt;&gt;"",'3.立上り性能C'!G67,"")))))</f>
        <v>0</v>
      </c>
      <c r="I13" s="387" t="s">
        <v>54</v>
      </c>
      <c r="J13" s="757" t="s">
        <v>25</v>
      </c>
      <c r="K13" s="758"/>
      <c r="M13" s="237" t="s">
        <v>150</v>
      </c>
      <c r="N13" s="236" t="b">
        <f>IF(表紙!$G$16="選択してください","",IF(表紙!$G$16="A.給湯(標準温度:60℃)を接続し、立上り時の給湯が洗浄タンクに直接入る場合",IF('3.立上り性能A'!N70&lt;&gt;"",'3.立上り性能A'!N70,""),IF(表紙!$G$16="B.給湯(標準温度:60℃)を接続し、立上り時の給湯が仕上げすすぎﾀﾝｸに入る場合",IF('3.立上り性能B'!M67&lt;&gt;"",'3.立上り性能B'!M67,""),IF(表紙!$G$16="C.給水(標準温度:15℃)を接続する場合",IF('3.立上り性能C'!M67&lt;&gt;"",'3.立上り性能C'!M67,"")))))</f>
        <v>0</v>
      </c>
      <c r="O13" s="13" t="str">
        <f>IF($N$13=60,"エネ給湯温",IF($N$13=15,"エネ給水温","エネ空水温"))</f>
        <v>エネ空水温</v>
      </c>
    </row>
    <row r="14" spans="1:18" s="13" customFormat="1" ht="19.5" customHeight="1">
      <c r="A14" s="64"/>
      <c r="B14" s="389" t="s">
        <v>482</v>
      </c>
      <c r="C14" s="65"/>
      <c r="D14" s="65"/>
      <c r="E14" s="65"/>
      <c r="F14" s="119" t="s">
        <v>481</v>
      </c>
      <c r="G14" s="328" t="b">
        <f>IF(表紙!$G$16="選択してください","",IF(表紙!$G$16="A.給湯(標準温度:60℃)を接続し、立上り時の給湯が洗浄タンクに直接入る場合",IF('3.立上り性能A'!G29&lt;&gt;"",'3.立上り性能A'!G29,""),IF(表紙!$G$16="B.給湯(標準温度:60℃)を接続し、立上り時の給湯が仕上げすすぎﾀﾝｸに入る場合",IF('3.立上り性能B'!F29&lt;&gt;"",'3.立上り性能B'!F29,""),IF(表紙!$G$16="C.給水(標準温度:15℃)を接続する場合",IF('3.立上り性能C'!F29&lt;&gt;"",'3.立上り性能C'!F29,"")))))</f>
        <v>0</v>
      </c>
      <c r="H14" s="328" t="b">
        <f>IF(表紙!$G$16="選択してください","",IF(表紙!$G$16="A.給湯(標準温度:60℃)を接続し、立上り時の給湯が洗浄タンクに直接入る場合",IF('3.立上り性能A'!H29&lt;&gt;"",'3.立上り性能A'!H29,""),IF(表紙!$G$16="B.給湯(標準温度:60℃)を接続し、立上り時の給湯が仕上げすすぎﾀﾝｸに入る場合",IF('3.立上り性能B'!G29&lt;&gt;"",'3.立上り性能B'!G29,""),IF(表紙!$G$16="C.給水(標準温度:15℃)を接続する場合",IF('3.立上り性能C'!G29&lt;&gt;"",'3.立上り性能C'!G29,"")))))</f>
        <v>0</v>
      </c>
      <c r="I14" s="387" t="s">
        <v>46</v>
      </c>
      <c r="J14" s="757" t="s">
        <v>24</v>
      </c>
      <c r="K14" s="758"/>
      <c r="P14" s="17"/>
      <c r="Q14" s="17"/>
      <c r="R14" s="17"/>
    </row>
    <row r="15" spans="1:18" s="13" customFormat="1" ht="19.5" customHeight="1">
      <c r="A15" s="64"/>
      <c r="B15" s="389" t="s">
        <v>468</v>
      </c>
      <c r="C15" s="65"/>
      <c r="D15" s="65"/>
      <c r="E15" s="65"/>
      <c r="F15" s="119" t="s">
        <v>340</v>
      </c>
      <c r="G15" s="328" t="b">
        <f>IF(表紙!$G$16="選択してください","",IF(表紙!$G$16="A.給湯(標準温度:60℃)を接続し、立上り時の給湯が洗浄タンクに直接入る場合",IF('3.立上り性能A'!G28&lt;&gt;"",'3.立上り性能A'!G28,""),IF(表紙!$G$16="B.給湯(標準温度:60℃)を接続し、立上り時の給湯が仕上げすすぎﾀﾝｸに入る場合",IF('3.立上り性能B'!F28&lt;&gt;"",'3.立上り性能B'!F28,""),IF(表紙!$G$16="C.給水(標準温度:15℃)を接続する場合",IF('3.立上り性能C'!F28&lt;&gt;"",'3.立上り性能C'!F28,"")))))</f>
        <v>0</v>
      </c>
      <c r="H15" s="328" t="b">
        <f>IF(表紙!$G$16="選択してください","",IF(表紙!$G$16="A.給湯(標準温度:60℃)を接続し、立上り時の給湯が洗浄タンクに直接入る場合",IF('3.立上り性能A'!H28&lt;&gt;"",'3.立上り性能A'!H28,""),IF(表紙!$G$16="B.給湯(標準温度:60℃)を接続し、立上り時の給湯が仕上げすすぎﾀﾝｸに入る場合",IF('3.立上り性能B'!G28&lt;&gt;"",'3.立上り性能B'!G28,""),IF(表紙!$G$16="C.給水(標準温度:15℃)を接続する場合",IF('3.立上り性能C'!G28&lt;&gt;"",'3.立上り性能C'!G28,"")))))</f>
        <v>0</v>
      </c>
      <c r="I15" s="387" t="s">
        <v>17</v>
      </c>
      <c r="J15" s="757" t="s">
        <v>24</v>
      </c>
      <c r="K15" s="758"/>
    </row>
    <row r="16" spans="1:18" s="13" customFormat="1" ht="19.5" customHeight="1">
      <c r="A16" s="64"/>
      <c r="B16" s="389" t="s">
        <v>461</v>
      </c>
      <c r="C16" s="65"/>
      <c r="D16" s="65"/>
      <c r="E16" s="65"/>
      <c r="F16" s="119" t="s">
        <v>469</v>
      </c>
      <c r="G16" s="328" t="b">
        <f>IF(表紙!$G$16="選択してください","",IF(表紙!$G$16="A.給湯(標準温度:60℃)を接続し、立上り時の給湯が洗浄タンクに直接入る場合",IF('3.立上り性能A'!G30&lt;&gt;"",'3.立上り性能A'!G30,""),IF(表紙!$G$16="B.給湯(標準温度:60℃)を接続し、立上り時の給湯が仕上げすすぎﾀﾝｸに入る場合",IF('3.立上り性能B'!F30&lt;&gt;"",'3.立上り性能B'!F30,""),IF(表紙!$G$16="C.給水(標準温度:15℃)を接続する場合",IF('3.立上り性能C'!F30&lt;&gt;"",'3.立上り性能C'!F30,"")))))</f>
        <v>0</v>
      </c>
      <c r="H16" s="328" t="b">
        <f>IF(表紙!$G$16="選択してください","",IF(表紙!$G$16="A.給湯(標準温度:60℃)を接続し、立上り時の給湯が洗浄タンクに直接入る場合",IF('3.立上り性能A'!H30&lt;&gt;"",'3.立上り性能A'!H30,""),IF(表紙!$G$16="B.給湯(標準温度:60℃)を接続し、立上り時の給湯が仕上げすすぎﾀﾝｸに入る場合",IF('3.立上り性能B'!G30&lt;&gt;"",'3.立上り性能B'!G30,""),IF(表紙!$G$16="C.給水(標準温度:15℃)を接続する場合",IF('3.立上り性能C'!G30&lt;&gt;"",'3.立上り性能C'!G30,"")))))</f>
        <v>0</v>
      </c>
      <c r="I16" s="387" t="s">
        <v>17</v>
      </c>
      <c r="J16" s="757" t="s">
        <v>24</v>
      </c>
      <c r="K16" s="758"/>
    </row>
    <row r="17" spans="1:11" s="13" customFormat="1" ht="19.5" customHeight="1">
      <c r="A17" s="64"/>
      <c r="B17" s="389" t="s">
        <v>406</v>
      </c>
      <c r="C17" s="65"/>
      <c r="D17" s="65"/>
      <c r="E17" s="65"/>
      <c r="F17" s="119" t="s">
        <v>470</v>
      </c>
      <c r="G17" s="328" t="b">
        <f>IF(表紙!$G$16="選択してください","",IF(表紙!$G$16="A.給湯(標準温度:60℃)を接続し、立上り時の給湯が洗浄タンクに直接入る場合",IF('3.立上り性能A'!G19&lt;&gt;"",'3.立上り性能A'!G19,""),IF(表紙!$G$16="B.給湯(標準温度:60℃)を接続し、立上り時の給湯が仕上げすすぎﾀﾝｸに入る場合",IF('3.立上り性能B'!F19&lt;&gt;"",'3.立上り性能B'!F19,""),IF(表紙!$G$16="C.給水(標準温度:15℃)を接続する場合",IF('3.立上り性能C'!F19&lt;&gt;"",'3.立上り性能C'!F19,"")))))</f>
        <v>0</v>
      </c>
      <c r="H17" s="328" t="b">
        <f>IF(表紙!$G$16="選択してください","",IF(表紙!$G$16="A.給湯(標準温度:60℃)を接続し、立上り時の給湯が洗浄タンクに直接入る場合",IF('3.立上り性能A'!H19&lt;&gt;"",'3.立上り性能A'!H19,""),IF(表紙!$G$16="B.給湯(標準温度:60℃)を接続し、立上り時の給湯が仕上げすすぎﾀﾝｸに入る場合",IF('3.立上り性能B'!G19&lt;&gt;"",'3.立上り性能B'!G19,""),IF(表紙!$G$16="C.給水(標準温度:15℃)を接続する場合",IF('3.立上り性能C'!G19&lt;&gt;"",'3.立上り性能C'!G19,"")))))</f>
        <v>0</v>
      </c>
      <c r="I17" s="387" t="s">
        <v>17</v>
      </c>
      <c r="J17" s="757" t="s">
        <v>29</v>
      </c>
      <c r="K17" s="758"/>
    </row>
    <row r="18" spans="1:11" s="13" customFormat="1" ht="19.5" customHeight="1">
      <c r="A18" s="64"/>
      <c r="B18" s="389" t="s">
        <v>247</v>
      </c>
      <c r="C18" s="65"/>
      <c r="D18" s="65"/>
      <c r="E18" s="65"/>
      <c r="F18" s="119" t="s">
        <v>471</v>
      </c>
      <c r="G18" s="328" t="str">
        <f>+'6.給水量または給湯量'!H8</f>
        <v/>
      </c>
      <c r="H18" s="328" t="str">
        <f>+'6.給水量または給湯量'!H8</f>
        <v/>
      </c>
      <c r="I18" s="387" t="s">
        <v>87</v>
      </c>
      <c r="J18" s="757" t="s">
        <v>24</v>
      </c>
      <c r="K18" s="758"/>
    </row>
    <row r="19" spans="1:11" s="13" customFormat="1" ht="19.5" customHeight="1">
      <c r="A19" s="64"/>
      <c r="B19" s="389" t="s">
        <v>248</v>
      </c>
      <c r="C19" s="65"/>
      <c r="D19" s="65"/>
      <c r="E19" s="65"/>
      <c r="F19" s="119" t="s">
        <v>253</v>
      </c>
      <c r="G19" s="329" t="str">
        <f>IF(+表紙!$J$12&lt;&gt;"",+表紙!$J$12,"")</f>
        <v/>
      </c>
      <c r="H19" s="329" t="str">
        <f>IF(+表紙!$J$12&lt;&gt;"",+表紙!$J$12,"")</f>
        <v/>
      </c>
      <c r="I19" s="387" t="s">
        <v>87</v>
      </c>
      <c r="J19" s="757" t="s">
        <v>24</v>
      </c>
      <c r="K19" s="758"/>
    </row>
    <row r="20" spans="1:11" s="13" customFormat="1" ht="19.5" customHeight="1">
      <c r="A20" s="64"/>
      <c r="B20" s="389" t="s">
        <v>249</v>
      </c>
      <c r="C20" s="65"/>
      <c r="D20" s="65"/>
      <c r="E20" s="65"/>
      <c r="F20" s="119" t="s">
        <v>254</v>
      </c>
      <c r="G20" s="321">
        <v>4.1900000000000004</v>
      </c>
      <c r="H20" s="321">
        <v>4.1900000000000004</v>
      </c>
      <c r="I20" s="387" t="s">
        <v>84</v>
      </c>
      <c r="J20" s="129"/>
      <c r="K20" s="66"/>
    </row>
    <row r="21" spans="1:11" s="13" customFormat="1" ht="5.25" customHeight="1" thickBot="1">
      <c r="A21" s="64"/>
      <c r="B21" s="65"/>
      <c r="C21" s="125"/>
      <c r="D21" s="74"/>
      <c r="E21" s="74"/>
      <c r="F21" s="185"/>
      <c r="G21" s="74"/>
      <c r="H21" s="65"/>
      <c r="I21" s="387"/>
      <c r="J21" s="129"/>
      <c r="K21" s="66"/>
    </row>
    <row r="22" spans="1:11" s="13" customFormat="1" ht="22.5" customHeight="1" thickBot="1">
      <c r="A22" s="64"/>
      <c r="B22" s="762" t="s">
        <v>250</v>
      </c>
      <c r="C22" s="762"/>
      <c r="D22" s="762"/>
      <c r="E22" s="389"/>
      <c r="F22" s="119" t="s">
        <v>255</v>
      </c>
      <c r="G22" s="330" t="str">
        <f>IF(COUNTBLANK(G13:G20)=0,G13+(G13*((G14-$N$13)*G18+(G15-20)*G19)/((G17-G14)*G18+(G16-G15)*G19)),"")</f>
        <v/>
      </c>
      <c r="H22" s="330" t="str">
        <f>IF(COUNTBLANK(H13:H20)=0,H13+(H13*((H14-$N$13)*H18+(H15-20)*H19)/((H17-H14)*H18+(H16-H15)*H19)),"")</f>
        <v/>
      </c>
      <c r="I22" s="387" t="s">
        <v>54</v>
      </c>
      <c r="J22" s="757" t="s">
        <v>25</v>
      </c>
      <c r="K22" s="758"/>
    </row>
    <row r="23" spans="1:11" s="13" customFormat="1" ht="7.5" customHeight="1" thickBot="1">
      <c r="A23" s="64"/>
      <c r="B23" s="65"/>
      <c r="C23" s="381"/>
      <c r="D23" s="65"/>
      <c r="E23" s="65"/>
      <c r="F23" s="121"/>
      <c r="G23" s="187"/>
      <c r="H23" s="188"/>
      <c r="I23" s="387"/>
      <c r="J23" s="129"/>
      <c r="K23" s="66"/>
    </row>
    <row r="24" spans="1:11" s="13" customFormat="1" ht="22.5" customHeight="1" thickBot="1">
      <c r="A24" s="64"/>
      <c r="B24" s="65"/>
      <c r="C24" s="381"/>
      <c r="D24" s="65"/>
      <c r="E24" s="65"/>
      <c r="F24" s="65"/>
      <c r="G24" s="26" t="s">
        <v>256</v>
      </c>
      <c r="H24" s="352" t="str">
        <f>IF(COUNTBLANK(G22:H22)=0,(G22+H22)/2,"")</f>
        <v/>
      </c>
      <c r="I24" s="387" t="s">
        <v>54</v>
      </c>
      <c r="J24" s="757" t="s">
        <v>25</v>
      </c>
      <c r="K24" s="758"/>
    </row>
    <row r="25" spans="1:11" s="13" customFormat="1" ht="7.5" customHeight="1" thickBot="1">
      <c r="A25" s="64"/>
      <c r="B25" s="65"/>
      <c r="C25" s="381"/>
      <c r="D25" s="65"/>
      <c r="E25" s="65"/>
      <c r="F25" s="65"/>
      <c r="G25" s="121"/>
      <c r="H25" s="189"/>
      <c r="I25" s="387"/>
      <c r="J25" s="129"/>
      <c r="K25" s="66"/>
    </row>
    <row r="26" spans="1:11" s="13" customFormat="1" ht="18" customHeight="1" thickBot="1">
      <c r="A26" s="64"/>
      <c r="B26" s="65"/>
      <c r="C26" s="124"/>
      <c r="D26" s="124"/>
      <c r="E26" s="124"/>
      <c r="F26" s="89"/>
      <c r="G26" s="89" t="s">
        <v>33</v>
      </c>
      <c r="H26" s="331" t="str">
        <f>IF(H24&lt;&gt;"",ABS(G22-H22)/H24,"")</f>
        <v/>
      </c>
      <c r="I26" s="387"/>
      <c r="J26" s="757"/>
      <c r="K26" s="758"/>
    </row>
    <row r="27" spans="1:11" s="13" customFormat="1">
      <c r="A27" s="64"/>
      <c r="B27" s="81" t="s">
        <v>477</v>
      </c>
      <c r="C27" s="65"/>
      <c r="D27" s="65"/>
      <c r="E27" s="65"/>
      <c r="F27" s="65"/>
      <c r="G27" s="65"/>
      <c r="H27" s="65"/>
      <c r="I27" s="65"/>
      <c r="J27" s="65"/>
      <c r="K27" s="66"/>
    </row>
    <row r="28" spans="1:11" s="13" customFormat="1" ht="30.75" customHeight="1">
      <c r="A28" s="64"/>
      <c r="B28" s="381" t="s">
        <v>478</v>
      </c>
      <c r="C28" s="381"/>
      <c r="D28" s="381"/>
      <c r="E28" s="381"/>
      <c r="F28" s="381"/>
      <c r="G28" s="381"/>
      <c r="H28" s="381"/>
      <c r="I28" s="72"/>
      <c r="J28" s="65"/>
      <c r="K28" s="66"/>
    </row>
    <row r="29" spans="1:11" s="13" customFormat="1" ht="30.75" customHeight="1">
      <c r="A29" s="64"/>
      <c r="B29" s="381" t="s">
        <v>479</v>
      </c>
      <c r="C29" s="381"/>
      <c r="D29" s="381"/>
      <c r="E29" s="381"/>
      <c r="F29" s="381"/>
      <c r="G29" s="381"/>
      <c r="H29" s="381"/>
      <c r="I29" s="72"/>
      <c r="J29" s="65"/>
      <c r="K29" s="66"/>
    </row>
    <row r="30" spans="1:11" s="13" customFormat="1" ht="6.75" customHeight="1">
      <c r="A30" s="64"/>
      <c r="B30" s="381"/>
      <c r="C30" s="76"/>
      <c r="D30" s="76"/>
      <c r="E30" s="76"/>
      <c r="F30" s="76"/>
      <c r="G30" s="76"/>
      <c r="H30" s="76"/>
      <c r="I30" s="65"/>
      <c r="J30" s="65"/>
      <c r="K30" s="66"/>
    </row>
    <row r="31" spans="1:11" s="13" customFormat="1" ht="28.5" customHeight="1">
      <c r="A31" s="64"/>
      <c r="B31" s="65"/>
      <c r="C31" s="796" t="s">
        <v>177</v>
      </c>
      <c r="D31" s="797"/>
      <c r="E31" s="797"/>
      <c r="F31" s="797"/>
      <c r="G31" s="797"/>
      <c r="H31" s="797"/>
      <c r="I31" s="797"/>
      <c r="J31" s="797"/>
      <c r="K31" s="798"/>
    </row>
    <row r="32" spans="1:11" s="13" customFormat="1" ht="4.5" customHeight="1" thickBot="1">
      <c r="A32" s="64"/>
      <c r="B32" s="71"/>
      <c r="C32" s="379"/>
      <c r="D32" s="379"/>
      <c r="E32" s="379"/>
      <c r="F32" s="379"/>
      <c r="G32" s="379"/>
      <c r="H32" s="379"/>
      <c r="I32" s="379"/>
      <c r="J32" s="379"/>
      <c r="K32" s="66"/>
    </row>
    <row r="33" spans="1:18" s="13" customFormat="1" ht="20.25" customHeight="1" thickBot="1">
      <c r="A33" s="64"/>
      <c r="B33" s="71"/>
      <c r="C33" s="379"/>
      <c r="D33" s="65"/>
      <c r="E33" s="65"/>
      <c r="F33" s="89" t="s">
        <v>159</v>
      </c>
      <c r="G33" s="332" t="str">
        <f>IF(表紙!K13="(選択してください)","",IF(表紙!K13="ガス","使用しない","使用する"))</f>
        <v/>
      </c>
      <c r="H33" s="65"/>
      <c r="I33" s="379"/>
      <c r="J33" s="379"/>
      <c r="K33" s="66"/>
      <c r="M33" s="238" t="s">
        <v>160</v>
      </c>
      <c r="N33" s="239" t="str">
        <f>IF(G33="使用しない","0.0","1")</f>
        <v>1</v>
      </c>
    </row>
    <row r="34" spans="1:18" s="13" customFormat="1" ht="15.75" customHeight="1" thickBot="1">
      <c r="A34" s="64"/>
      <c r="B34" s="65"/>
      <c r="C34" s="65"/>
      <c r="D34" s="65"/>
      <c r="E34" s="65"/>
      <c r="F34" s="65"/>
      <c r="G34" s="74" t="s">
        <v>27</v>
      </c>
      <c r="H34" s="138" t="s">
        <v>28</v>
      </c>
      <c r="I34" s="65"/>
      <c r="J34" s="65"/>
      <c r="K34" s="66"/>
      <c r="M34" s="20"/>
      <c r="N34" s="20"/>
      <c r="O34" s="17"/>
      <c r="P34" s="17"/>
      <c r="Q34" s="17"/>
      <c r="R34" s="17"/>
    </row>
    <row r="35" spans="1:18" s="17" customFormat="1" ht="19.5" customHeight="1" thickBot="1">
      <c r="A35" s="64"/>
      <c r="B35" s="65" t="s">
        <v>494</v>
      </c>
      <c r="C35" s="65"/>
      <c r="D35" s="65"/>
      <c r="E35" s="65"/>
      <c r="F35" s="119" t="s">
        <v>260</v>
      </c>
      <c r="G35" s="333" t="b">
        <f>IF(表紙!$G$16="選択してください","",IF(表紙!$G$16="A.給湯(標準温度:60℃)を接続し、立上り時の給湯が洗浄タンクに直接入る場合",IF('3.立上り性能A'!G73&lt;&gt;"",'3.立上り性能A'!G73,""),IF(表紙!$G$16="B.給湯(標準温度:60℃)を接続し、立上り時の給湯が仕上げすすぎﾀﾝｸに入る場合",IF('3.立上り性能B'!F69&lt;&gt;"",'3.立上り性能B'!F69,""),IF(表紙!$G$16="C.給水(標準温度:15℃)を接続する場合",IF('3.立上り性能C'!F69&lt;&gt;"",'3.立上り性能C'!F69,"")))))</f>
        <v>0</v>
      </c>
      <c r="H35" s="333" t="b">
        <f>IF(表紙!$G$16="選択してください","",IF(表紙!$G$16="A.給湯(標準温度:60℃)を接続し、立上り時の給湯が洗浄タンクに直接入る場合",IF('3.立上り性能A'!H73&lt;&gt;"",'3.立上り性能A'!H73,""),IF(表紙!$G$16="B.給湯(標準温度:60℃)を接続し、立上り時の給湯が仕上げすすぎﾀﾝｸに入る場合",IF('3.立上り性能B'!G69&lt;&gt;"",'3.立上り性能B'!G69,""),IF(表紙!$G$16="C.給水(標準温度:15℃)を接続する場合",IF('3.立上り性能C'!G69&lt;&gt;"",'3.立上り性能C'!G69,"")))))</f>
        <v>0</v>
      </c>
      <c r="I35" s="387" t="s">
        <v>54</v>
      </c>
      <c r="J35" s="757" t="s">
        <v>25</v>
      </c>
      <c r="K35" s="758"/>
      <c r="M35" s="237" t="s">
        <v>150</v>
      </c>
      <c r="N35" s="236" t="b">
        <f>IF(表紙!$G$16="選択してください","",IF(表紙!$G$16="A.給湯(標準温度:60℃)を接続し、立上り時の給湯が洗浄タンクに直接入る場合",IF('3.立上り性能A'!N70&lt;&gt;"",'3.立上り性能A'!N70,""),IF(表紙!$G$16="B.給湯(標準温度:60℃)を接続し、立上り時の給湯が仕上げすすぎﾀﾝｸに入る場合",IF('3.立上り性能B'!M67&lt;&gt;"",'3.立上り性能B'!M67,""),IF(表紙!$G$16="C.給水(標準温度:15℃)を接続する場合",IF('3.立上り性能C'!M67&lt;&gt;"",'3.立上り性能C'!M67,"")))))</f>
        <v>0</v>
      </c>
      <c r="P35" s="22"/>
      <c r="Q35" s="22"/>
    </row>
    <row r="36" spans="1:18" s="17" customFormat="1" ht="19.5" customHeight="1">
      <c r="A36" s="64"/>
      <c r="B36" s="389" t="s">
        <v>482</v>
      </c>
      <c r="C36" s="65"/>
      <c r="D36" s="65"/>
      <c r="E36" s="65"/>
      <c r="F36" s="119" t="s">
        <v>481</v>
      </c>
      <c r="G36" s="334" t="b">
        <f>IF(表紙!$G$16="選択してください","",IF(表紙!$G$16="A.給湯(標準温度:60℃)を接続し、立上り時の給湯が洗浄タンクに直接入る場合",IF('3.立上り性能A'!G29&lt;&gt;"",'3.立上り性能A'!G29,""),IF(表紙!$G$16="B.給湯(標準温度:60℃)を接続し、立上り時の給湯が仕上げすすぎﾀﾝｸに入る場合",IF('3.立上り性能B'!F29&lt;&gt;"",'3.立上り性能B'!F29,""),IF(表紙!$G$16="C.給水(標準温度:15℃)を接続する場合",IF('3.立上り性能C'!F29&lt;&gt;"",'3.立上り性能C'!F29,"")))))</f>
        <v>0</v>
      </c>
      <c r="H36" s="334" t="b">
        <f>IF(表紙!$G$16="選択してください","",IF(表紙!$G$16="A.給湯(標準温度:60℃)を接続し、立上り時の給湯が洗浄タンクに直接入る場合",IF('3.立上り性能A'!H29&lt;&gt;"",'3.立上り性能A'!H29,""),IF(表紙!$G$16="B.給湯(標準温度:60℃)を接続し、立上り時の給湯が仕上げすすぎﾀﾝｸに入る場合",IF('3.立上り性能B'!G29&lt;&gt;"",'3.立上り性能B'!G29,""),IF(表紙!$G$16="C.給水(標準温度:15℃)を接続する場合",IF('3.立上り性能C'!G29&lt;&gt;"",'3.立上り性能C'!G29,"")))))</f>
        <v>0</v>
      </c>
      <c r="I36" s="387" t="s">
        <v>68</v>
      </c>
      <c r="J36" s="757" t="s">
        <v>24</v>
      </c>
      <c r="K36" s="758"/>
      <c r="M36" s="23"/>
      <c r="N36" s="23"/>
      <c r="P36" s="23"/>
      <c r="Q36" s="23"/>
    </row>
    <row r="37" spans="1:18" s="13" customFormat="1" ht="19.5" customHeight="1">
      <c r="A37" s="64"/>
      <c r="B37" s="389" t="s">
        <v>404</v>
      </c>
      <c r="C37" s="65"/>
      <c r="D37" s="65"/>
      <c r="E37" s="65"/>
      <c r="F37" s="82" t="s">
        <v>403</v>
      </c>
      <c r="G37" s="334" t="b">
        <f>IF(表紙!$G$16="選択してください","",IF(表紙!$G$16="A.給湯(標準温度:60℃)を接続し、立上り時の給湯が洗浄タンクに直接入る場合",IF('3.立上り性能A'!G28&lt;&gt;"",'3.立上り性能A'!G28,""),IF(表紙!$G$16="B.給湯(標準温度:60℃)を接続し、立上り時の給湯が仕上げすすぎﾀﾝｸに入る場合",IF('3.立上り性能B'!F28&lt;&gt;"",'3.立上り性能B'!F28,""),IF(表紙!$G$16="C.給水(標準温度:15℃)を接続する場合",IF('3.立上り性能C'!F28&lt;&gt;"",'3.立上り性能C'!F28,"")))))</f>
        <v>0</v>
      </c>
      <c r="H37" s="334" t="b">
        <f>IF(表紙!$G$16="選択してください","",IF(表紙!$G$16="A.給湯(標準温度:60℃)を接続し、立上り時の給湯が洗浄タンクに直接入る場合",IF('3.立上り性能A'!H28&lt;&gt;"",'3.立上り性能A'!H28,""),IF(表紙!$G$16="B.給湯(標準温度:60℃)を接続し、立上り時の給湯が仕上げすすぎﾀﾝｸに入る場合",IF('3.立上り性能B'!G28&lt;&gt;"",'3.立上り性能B'!G28,""),IF(表紙!$G$16="C.給水(標準温度:15℃)を接続する場合",IF('3.立上り性能C'!G28&lt;&gt;"",'3.立上り性能C'!G28,"")))))</f>
        <v>0</v>
      </c>
      <c r="I37" s="387" t="s">
        <v>17</v>
      </c>
      <c r="J37" s="757" t="s">
        <v>24</v>
      </c>
      <c r="K37" s="758"/>
      <c r="M37" s="23"/>
      <c r="N37" s="23"/>
      <c r="O37" s="17"/>
      <c r="P37" s="23"/>
      <c r="Q37" s="23"/>
      <c r="R37" s="17"/>
    </row>
    <row r="38" spans="1:18" s="17" customFormat="1" ht="19.5" customHeight="1">
      <c r="A38" s="64"/>
      <c r="B38" s="389" t="s">
        <v>257</v>
      </c>
      <c r="C38" s="65"/>
      <c r="D38" s="65"/>
      <c r="E38" s="65"/>
      <c r="F38" s="119" t="s">
        <v>252</v>
      </c>
      <c r="G38" s="334" t="str">
        <f>+'6.給水量または給湯量'!H8</f>
        <v/>
      </c>
      <c r="H38" s="334" t="str">
        <f>+'6.給水量または給湯量'!H8</f>
        <v/>
      </c>
      <c r="I38" s="387" t="s">
        <v>87</v>
      </c>
      <c r="J38" s="757" t="s">
        <v>24</v>
      </c>
      <c r="K38" s="758"/>
    </row>
    <row r="39" spans="1:18" s="17" customFormat="1" ht="19.5" customHeight="1">
      <c r="A39" s="64"/>
      <c r="B39" s="389" t="s">
        <v>258</v>
      </c>
      <c r="C39" s="65"/>
      <c r="D39" s="65"/>
      <c r="E39" s="65"/>
      <c r="F39" s="119" t="s">
        <v>253</v>
      </c>
      <c r="G39" s="334" t="str">
        <f>IF(+表紙!$J$12&lt;&gt;"",+表紙!$J$12,"")</f>
        <v/>
      </c>
      <c r="H39" s="334" t="str">
        <f>IF(+表紙!$J$12&lt;&gt;"",+表紙!$J$12,"")</f>
        <v/>
      </c>
      <c r="I39" s="387" t="s">
        <v>87</v>
      </c>
      <c r="J39" s="757" t="s">
        <v>24</v>
      </c>
      <c r="K39" s="758"/>
    </row>
    <row r="40" spans="1:18" s="17" customFormat="1" ht="19.5" customHeight="1">
      <c r="A40" s="64"/>
      <c r="B40" s="389" t="s">
        <v>259</v>
      </c>
      <c r="C40" s="65"/>
      <c r="D40" s="65"/>
      <c r="E40" s="65"/>
      <c r="F40" s="119" t="s">
        <v>254</v>
      </c>
      <c r="G40" s="321">
        <v>4.1900000000000004</v>
      </c>
      <c r="H40" s="321">
        <v>4.1900000000000004</v>
      </c>
      <c r="I40" s="387" t="s">
        <v>84</v>
      </c>
      <c r="J40" s="129"/>
      <c r="K40" s="66"/>
    </row>
    <row r="41" spans="1:18" s="13" customFormat="1" ht="7.5" customHeight="1" thickBot="1">
      <c r="A41" s="64"/>
      <c r="B41" s="65"/>
      <c r="C41" s="125"/>
      <c r="D41" s="74"/>
      <c r="E41" s="74"/>
      <c r="F41" s="185"/>
      <c r="G41" s="74"/>
      <c r="H41" s="65"/>
      <c r="I41" s="387"/>
      <c r="J41" s="129"/>
      <c r="K41" s="66"/>
    </row>
    <row r="42" spans="1:18" s="13" customFormat="1" ht="21" customHeight="1" thickBot="1">
      <c r="A42" s="64"/>
      <c r="B42" s="381" t="s">
        <v>493</v>
      </c>
      <c r="C42" s="381"/>
      <c r="D42" s="381"/>
      <c r="E42" s="389"/>
      <c r="F42" s="119" t="s">
        <v>261</v>
      </c>
      <c r="G42" s="335" t="str">
        <f>IF(COUNTBLANK(G35:G40)=0,G35+(G40*((G36-$N$35)*G38+(G37-20)*G39))/3600*$N$33,"")</f>
        <v/>
      </c>
      <c r="H42" s="335" t="str">
        <f>IF(COUNTBLANK(H35:H40)=0,H35+(H40*((H36-$N$35)*H38+(H37-20)*H39))/3600*$N$33,"")</f>
        <v/>
      </c>
      <c r="I42" s="387" t="s">
        <v>54</v>
      </c>
      <c r="J42" s="757" t="s">
        <v>25</v>
      </c>
      <c r="K42" s="758"/>
    </row>
    <row r="43" spans="1:18" s="13" customFormat="1" ht="9.75" customHeight="1" thickBot="1">
      <c r="A43" s="64"/>
      <c r="B43" s="389"/>
      <c r="C43" s="389"/>
      <c r="D43" s="389"/>
      <c r="E43" s="389"/>
      <c r="F43" s="119"/>
      <c r="G43" s="187"/>
      <c r="H43" s="187"/>
      <c r="I43" s="387"/>
      <c r="J43" s="387"/>
      <c r="K43" s="388"/>
    </row>
    <row r="44" spans="1:18" s="13" customFormat="1" ht="24" customHeight="1" thickBot="1">
      <c r="A44" s="64"/>
      <c r="B44" s="65"/>
      <c r="C44" s="381"/>
      <c r="D44" s="65"/>
      <c r="E44" s="65"/>
      <c r="F44" s="65"/>
      <c r="G44" s="161" t="s">
        <v>262</v>
      </c>
      <c r="H44" s="353" t="str">
        <f>IF(COUNTBLANK(G42:H42)=0,(G42+H42)/2,"")</f>
        <v/>
      </c>
      <c r="I44" s="387" t="s">
        <v>54</v>
      </c>
      <c r="J44" s="757" t="s">
        <v>25</v>
      </c>
      <c r="K44" s="758"/>
    </row>
    <row r="45" spans="1:18" s="13" customFormat="1" ht="6.75" customHeight="1" thickBot="1">
      <c r="A45" s="64"/>
      <c r="B45" s="65"/>
      <c r="C45" s="381"/>
      <c r="D45" s="65"/>
      <c r="E45" s="65"/>
      <c r="F45" s="65"/>
      <c r="G45" s="121"/>
      <c r="H45" s="189"/>
      <c r="I45" s="387"/>
      <c r="J45" s="129"/>
      <c r="K45" s="66"/>
    </row>
    <row r="46" spans="1:18" s="13" customFormat="1" ht="18.75" customHeight="1" thickBot="1">
      <c r="A46" s="64"/>
      <c r="B46" s="65"/>
      <c r="C46" s="124"/>
      <c r="D46" s="124"/>
      <c r="E46" s="124"/>
      <c r="F46" s="89"/>
      <c r="G46" s="89" t="s">
        <v>33</v>
      </c>
      <c r="H46" s="331" t="str">
        <f>IF(H44&lt;&gt;"",ABS(G42-H42)/H44,"")</f>
        <v/>
      </c>
      <c r="I46" s="387"/>
      <c r="J46" s="757"/>
      <c r="K46" s="758"/>
    </row>
    <row r="47" spans="1:18" s="13" customFormat="1" ht="13.9" customHeight="1" thickBot="1">
      <c r="A47" s="110"/>
      <c r="B47" s="96"/>
      <c r="C47" s="219"/>
      <c r="D47" s="96"/>
      <c r="E47" s="96"/>
      <c r="F47" s="215"/>
      <c r="G47" s="188"/>
      <c r="H47" s="188"/>
      <c r="I47" s="220"/>
      <c r="J47" s="217"/>
      <c r="K47" s="102"/>
    </row>
    <row r="48" spans="1:18" s="13" customFormat="1" ht="13.9" customHeight="1" thickBot="1">
      <c r="A48" s="233"/>
      <c r="B48" s="233"/>
      <c r="C48" s="240"/>
      <c r="D48" s="233"/>
      <c r="E48" s="233"/>
      <c r="F48" s="241"/>
      <c r="G48" s="198"/>
      <c r="H48" s="198"/>
      <c r="I48" s="242"/>
      <c r="J48" s="243"/>
      <c r="K48" s="233"/>
    </row>
    <row r="49" spans="1:11" s="13" customFormat="1" ht="18.75" customHeight="1" thickBot="1">
      <c r="A49" s="732" t="s">
        <v>171</v>
      </c>
      <c r="B49" s="733"/>
      <c r="C49" s="733"/>
      <c r="D49" s="733"/>
      <c r="E49" s="733"/>
      <c r="F49" s="733"/>
      <c r="G49" s="733"/>
      <c r="H49" s="733"/>
      <c r="I49" s="733"/>
      <c r="J49" s="733"/>
      <c r="K49" s="734"/>
    </row>
    <row r="50" spans="1:11" s="13" customFormat="1" ht="28.5" customHeight="1" thickTop="1">
      <c r="A50" s="14" t="s">
        <v>179</v>
      </c>
      <c r="B50" s="711" t="str">
        <f>+表紙!$B$3&amp;"　　（５．エネルギー消費量）"</f>
        <v>アンダーカウンター洗浄機、ドアタイプ洗浄機（選択してください）　　（５．エネルギー消費量）</v>
      </c>
      <c r="C50" s="712"/>
      <c r="D50" s="712"/>
      <c r="E50" s="712"/>
      <c r="F50" s="712"/>
      <c r="G50" s="712"/>
      <c r="H50" s="745"/>
      <c r="I50" s="712" t="str">
        <f>"ガス種："&amp;表紙!$I$11</f>
        <v>ガス種：(選択して下さい)</v>
      </c>
      <c r="J50" s="712"/>
      <c r="K50" s="779"/>
    </row>
    <row r="51" spans="1:11" s="13" customFormat="1" ht="18" customHeight="1" thickBot="1">
      <c r="A51" s="15" t="s">
        <v>378</v>
      </c>
      <c r="B51" s="789" t="str">
        <f>IF(表紙!$B$6=0,"",表紙!$B$6)</f>
        <v/>
      </c>
      <c r="C51" s="789"/>
      <c r="D51" s="790"/>
      <c r="E51" s="790"/>
      <c r="F51" s="791"/>
      <c r="G51" s="374" t="s">
        <v>3</v>
      </c>
      <c r="H51" s="793" t="str">
        <f>IF(表紙!$H$5=0,"",表紙!$H$5)</f>
        <v/>
      </c>
      <c r="I51" s="794"/>
      <c r="J51" s="794"/>
      <c r="K51" s="795"/>
    </row>
    <row r="52" spans="1:11" s="13" customFormat="1" ht="15.75" customHeight="1">
      <c r="A52" s="16" t="s">
        <v>27</v>
      </c>
      <c r="B52" s="766" t="s">
        <v>35</v>
      </c>
      <c r="C52" s="801"/>
      <c r="D52" s="350"/>
      <c r="E52" s="766" t="s">
        <v>70</v>
      </c>
      <c r="F52" s="767"/>
      <c r="G52" s="284"/>
      <c r="H52" s="765" t="s">
        <v>36</v>
      </c>
      <c r="I52" s="284"/>
      <c r="J52" s="803" t="s">
        <v>69</v>
      </c>
      <c r="K52" s="10"/>
    </row>
    <row r="53" spans="1:11" s="13" customFormat="1" ht="15.75" customHeight="1" thickBot="1">
      <c r="A53" s="15" t="s">
        <v>28</v>
      </c>
      <c r="B53" s="635"/>
      <c r="C53" s="802"/>
      <c r="D53" s="351"/>
      <c r="E53" s="635"/>
      <c r="F53" s="636"/>
      <c r="G53" s="286"/>
      <c r="H53" s="608"/>
      <c r="I53" s="286"/>
      <c r="J53" s="608"/>
      <c r="K53" s="11"/>
    </row>
    <row r="54" spans="1:11" s="13" customFormat="1" ht="20.25" customHeight="1">
      <c r="A54" s="64"/>
      <c r="B54" s="65"/>
      <c r="C54" s="381"/>
      <c r="D54" s="65"/>
      <c r="E54" s="65"/>
      <c r="F54" s="121"/>
      <c r="G54" s="187"/>
      <c r="H54" s="187"/>
      <c r="I54" s="387"/>
      <c r="J54" s="129"/>
      <c r="K54" s="66"/>
    </row>
    <row r="55" spans="1:11" s="13" customFormat="1">
      <c r="A55" s="64"/>
      <c r="B55" s="68" t="s">
        <v>107</v>
      </c>
      <c r="C55" s="65"/>
      <c r="D55" s="65"/>
      <c r="E55" s="65"/>
      <c r="F55" s="65"/>
      <c r="G55" s="89"/>
      <c r="H55" s="190"/>
      <c r="I55" s="65"/>
      <c r="J55" s="191"/>
      <c r="K55" s="66"/>
    </row>
    <row r="56" spans="1:11" s="13" customFormat="1" ht="17.25" customHeight="1">
      <c r="A56" s="64"/>
      <c r="B56" s="65"/>
      <c r="C56" s="717" t="s">
        <v>151</v>
      </c>
      <c r="D56" s="717"/>
      <c r="E56" s="717"/>
      <c r="F56" s="717"/>
      <c r="G56" s="717"/>
      <c r="H56" s="717"/>
      <c r="I56" s="717"/>
      <c r="J56" s="717"/>
      <c r="K56" s="66"/>
    </row>
    <row r="57" spans="1:11" s="13" customFormat="1" ht="17.25" customHeight="1">
      <c r="A57" s="64"/>
      <c r="B57" s="65"/>
      <c r="C57" s="717"/>
      <c r="D57" s="717"/>
      <c r="E57" s="717"/>
      <c r="F57" s="717"/>
      <c r="G57" s="717"/>
      <c r="H57" s="717"/>
      <c r="I57" s="717"/>
      <c r="J57" s="717"/>
      <c r="K57" s="66"/>
    </row>
    <row r="58" spans="1:11" s="13" customFormat="1" ht="17.25" customHeight="1">
      <c r="A58" s="64"/>
      <c r="B58" s="81" t="s">
        <v>476</v>
      </c>
      <c r="C58" s="65"/>
      <c r="D58" s="379"/>
      <c r="E58" s="379"/>
      <c r="F58" s="379"/>
      <c r="G58" s="379"/>
      <c r="H58" s="379"/>
      <c r="I58" s="379"/>
      <c r="J58" s="379"/>
      <c r="K58" s="66"/>
    </row>
    <row r="59" spans="1:11" s="13" customFormat="1" ht="36" customHeight="1">
      <c r="A59" s="64"/>
      <c r="B59" s="381" t="s">
        <v>478</v>
      </c>
      <c r="C59" s="381"/>
      <c r="D59" s="381"/>
      <c r="E59" s="381"/>
      <c r="F59" s="381"/>
      <c r="G59" s="381"/>
      <c r="H59" s="72"/>
      <c r="I59" s="72"/>
      <c r="J59" s="65"/>
      <c r="K59" s="66"/>
    </row>
    <row r="60" spans="1:11" s="13" customFormat="1" ht="33.75" customHeight="1">
      <c r="A60" s="64"/>
      <c r="B60" s="381" t="s">
        <v>479</v>
      </c>
      <c r="C60" s="381"/>
      <c r="D60" s="381"/>
      <c r="E60" s="381"/>
      <c r="F60" s="381"/>
      <c r="G60" s="381"/>
      <c r="H60" s="381"/>
      <c r="I60" s="72"/>
      <c r="J60" s="65"/>
      <c r="K60" s="66"/>
    </row>
    <row r="61" spans="1:11" s="13" customFormat="1" ht="9.75" customHeight="1">
      <c r="A61" s="64"/>
      <c r="B61" s="65"/>
      <c r="C61" s="381"/>
      <c r="D61" s="381"/>
      <c r="E61" s="381"/>
      <c r="F61" s="381"/>
      <c r="G61" s="381"/>
      <c r="H61" s="381"/>
      <c r="I61" s="72"/>
      <c r="J61" s="65"/>
      <c r="K61" s="66"/>
    </row>
    <row r="62" spans="1:11" s="13" customFormat="1" ht="17.25" customHeight="1">
      <c r="A62" s="64"/>
      <c r="B62" s="65" t="s">
        <v>440</v>
      </c>
      <c r="C62" s="65"/>
      <c r="D62" s="72"/>
      <c r="E62" s="72"/>
      <c r="F62" s="410"/>
      <c r="G62" s="410"/>
      <c r="H62" s="410"/>
      <c r="I62" s="410"/>
      <c r="J62" s="410"/>
      <c r="K62" s="66"/>
    </row>
    <row r="63" spans="1:11" s="13" customFormat="1" ht="17.25" customHeight="1">
      <c r="A63" s="64"/>
      <c r="B63" s="401"/>
      <c r="C63" s="72"/>
      <c r="D63" s="401"/>
      <c r="E63" s="401"/>
      <c r="F63" s="401"/>
      <c r="G63" s="401"/>
      <c r="H63" s="401"/>
      <c r="I63" s="401"/>
      <c r="J63" s="401"/>
      <c r="K63" s="66"/>
    </row>
    <row r="64" spans="1:11" s="13" customFormat="1" ht="17.25" customHeight="1">
      <c r="A64" s="64"/>
      <c r="B64" s="401"/>
      <c r="C64" s="401"/>
      <c r="D64" s="401"/>
      <c r="E64" s="401"/>
      <c r="F64" s="401"/>
      <c r="G64" s="74" t="s">
        <v>27</v>
      </c>
      <c r="H64" s="138" t="s">
        <v>28</v>
      </c>
      <c r="I64" s="401"/>
      <c r="J64" s="401"/>
      <c r="K64" s="66"/>
    </row>
    <row r="65" spans="1:11" s="13" customFormat="1" ht="17.25" customHeight="1">
      <c r="A65" s="64"/>
      <c r="B65" s="441" t="s">
        <v>353</v>
      </c>
      <c r="C65" s="76"/>
      <c r="D65" s="76"/>
      <c r="E65" s="375"/>
      <c r="F65" s="63" t="s">
        <v>346</v>
      </c>
      <c r="G65" s="309"/>
      <c r="H65" s="309"/>
      <c r="I65" s="426" t="s">
        <v>361</v>
      </c>
      <c r="J65" s="723" t="s">
        <v>25</v>
      </c>
      <c r="K65" s="724"/>
    </row>
    <row r="66" spans="1:11" s="13" customFormat="1" ht="17.25" customHeight="1">
      <c r="A66" s="64"/>
      <c r="B66" s="441" t="s">
        <v>354</v>
      </c>
      <c r="C66" s="76"/>
      <c r="D66" s="76"/>
      <c r="E66" s="76"/>
      <c r="F66" s="63" t="s">
        <v>347</v>
      </c>
      <c r="G66" s="310"/>
      <c r="H66" s="310"/>
      <c r="I66" s="426" t="s">
        <v>507</v>
      </c>
      <c r="J66" s="387" t="s">
        <v>48</v>
      </c>
      <c r="K66" s="66"/>
    </row>
    <row r="67" spans="1:11" s="13" customFormat="1" ht="17.25" customHeight="1">
      <c r="A67" s="64"/>
      <c r="B67" s="441" t="s">
        <v>355</v>
      </c>
      <c r="C67" s="441"/>
      <c r="D67" s="441"/>
      <c r="E67" s="76"/>
      <c r="F67" s="63" t="s">
        <v>348</v>
      </c>
      <c r="G67" s="311"/>
      <c r="H67" s="311"/>
      <c r="I67" s="426" t="s">
        <v>137</v>
      </c>
      <c r="J67" s="723" t="s">
        <v>24</v>
      </c>
      <c r="K67" s="724"/>
    </row>
    <row r="68" spans="1:11" s="13" customFormat="1" ht="17.25" customHeight="1">
      <c r="A68" s="64"/>
      <c r="B68" s="441" t="s">
        <v>356</v>
      </c>
      <c r="C68" s="441"/>
      <c r="D68" s="441"/>
      <c r="E68" s="76"/>
      <c r="F68" s="63" t="s">
        <v>349</v>
      </c>
      <c r="G68" s="312"/>
      <c r="H68" s="312"/>
      <c r="I68" s="426" t="s">
        <v>138</v>
      </c>
      <c r="J68" s="723" t="s">
        <v>29</v>
      </c>
      <c r="K68" s="724"/>
    </row>
    <row r="69" spans="1:11" s="13" customFormat="1" ht="17.25" customHeight="1">
      <c r="A69" s="64"/>
      <c r="B69" s="442" t="s">
        <v>357</v>
      </c>
      <c r="C69" s="442"/>
      <c r="D69" s="442"/>
      <c r="E69" s="442"/>
      <c r="F69" s="63" t="s">
        <v>350</v>
      </c>
      <c r="G69" s="312"/>
      <c r="H69" s="312"/>
      <c r="I69" s="426" t="s">
        <v>138</v>
      </c>
      <c r="J69" s="723" t="s">
        <v>29</v>
      </c>
      <c r="K69" s="724"/>
    </row>
    <row r="70" spans="1:11" s="13" customFormat="1" ht="17.25" customHeight="1">
      <c r="A70" s="64"/>
      <c r="B70" s="442" t="s">
        <v>405</v>
      </c>
      <c r="C70" s="442"/>
      <c r="D70" s="442"/>
      <c r="E70" s="442"/>
      <c r="F70" s="63" t="s">
        <v>351</v>
      </c>
      <c r="G70" s="427" t="str">
        <f>IF(COUNTBLANK(G65:G69)=0,IF(G72="乾　式","0.00",10^(7.203-1735.74/(G67+234))),"")</f>
        <v/>
      </c>
      <c r="H70" s="427" t="str">
        <f>IF(COUNTBLANK(H65:H69)=0,IF(G72="乾　式","0.00",10^(7.203-1735.74/(H67+234))),"")</f>
        <v/>
      </c>
      <c r="I70" s="426" t="s">
        <v>138</v>
      </c>
      <c r="J70" s="723" t="s">
        <v>29</v>
      </c>
      <c r="K70" s="724"/>
    </row>
    <row r="71" spans="1:11" s="13" customFormat="1" ht="6" customHeight="1">
      <c r="A71" s="64"/>
      <c r="B71" s="414"/>
      <c r="C71" s="414"/>
      <c r="D71" s="414"/>
      <c r="E71" s="418"/>
      <c r="F71" s="415"/>
      <c r="G71" s="453"/>
      <c r="H71" s="428"/>
      <c r="I71" s="417"/>
      <c r="J71" s="377"/>
      <c r="K71" s="378"/>
    </row>
    <row r="72" spans="1:11" s="13" customFormat="1" ht="17.25" customHeight="1">
      <c r="A72" s="64"/>
      <c r="B72" s="389" t="s">
        <v>472</v>
      </c>
      <c r="C72" s="65"/>
      <c r="D72" s="381"/>
      <c r="E72" s="381"/>
      <c r="F72" s="443"/>
      <c r="G72" s="468" t="s">
        <v>516</v>
      </c>
      <c r="H72" s="439"/>
      <c r="I72" s="417"/>
      <c r="J72" s="401"/>
      <c r="K72" s="66"/>
    </row>
    <row r="73" spans="1:11" s="13" customFormat="1" ht="17.25" customHeight="1">
      <c r="A73" s="64"/>
      <c r="B73" s="381" t="s">
        <v>343</v>
      </c>
      <c r="C73" s="418"/>
      <c r="D73" s="381"/>
      <c r="E73" s="418"/>
      <c r="F73" s="418"/>
      <c r="G73" s="418"/>
      <c r="H73" s="401"/>
      <c r="I73" s="401"/>
      <c r="J73" s="440"/>
      <c r="K73" s="73"/>
    </row>
    <row r="74" spans="1:11" s="13" customFormat="1" ht="17.25" customHeight="1">
      <c r="A74" s="64"/>
      <c r="B74" s="381" t="s">
        <v>344</v>
      </c>
      <c r="C74" s="418"/>
      <c r="D74" s="381"/>
      <c r="E74" s="418"/>
      <c r="F74" s="418"/>
      <c r="G74" s="418"/>
      <c r="H74" s="418"/>
      <c r="I74" s="418"/>
      <c r="J74" s="401"/>
      <c r="K74" s="66"/>
    </row>
    <row r="75" spans="1:11" s="13" customFormat="1" ht="22.5" customHeight="1">
      <c r="A75" s="64"/>
      <c r="B75" s="729"/>
      <c r="C75" s="730"/>
      <c r="D75" s="730"/>
      <c r="E75" s="730"/>
      <c r="F75" s="730"/>
      <c r="G75" s="730"/>
      <c r="H75" s="74"/>
      <c r="I75" s="65"/>
      <c r="J75" s="65"/>
      <c r="K75" s="101"/>
    </row>
    <row r="76" spans="1:11" s="13" customFormat="1" ht="9" customHeight="1">
      <c r="A76" s="64"/>
      <c r="B76" s="381"/>
      <c r="C76" s="76"/>
      <c r="D76" s="76"/>
      <c r="E76" s="76"/>
      <c r="F76" s="76"/>
      <c r="G76" s="76"/>
      <c r="H76" s="74"/>
      <c r="I76" s="65"/>
      <c r="J76" s="65"/>
      <c r="K76" s="101"/>
    </row>
    <row r="77" spans="1:11" s="13" customFormat="1" ht="9" customHeight="1">
      <c r="A77" s="64"/>
      <c r="B77" s="381"/>
      <c r="C77" s="76"/>
      <c r="D77" s="76"/>
      <c r="E77" s="76"/>
      <c r="F77" s="76"/>
      <c r="G77" s="76"/>
      <c r="H77" s="74"/>
      <c r="I77" s="65"/>
      <c r="J77" s="65"/>
      <c r="K77" s="101"/>
    </row>
    <row r="78" spans="1:11" s="13" customFormat="1">
      <c r="A78" s="64"/>
      <c r="B78" s="381"/>
      <c r="C78" s="76"/>
      <c r="D78" s="76"/>
      <c r="E78" s="76"/>
      <c r="F78" s="76"/>
      <c r="G78" s="74" t="s">
        <v>27</v>
      </c>
      <c r="H78" s="138" t="s">
        <v>28</v>
      </c>
      <c r="I78" s="65"/>
      <c r="J78" s="65"/>
      <c r="K78" s="101"/>
    </row>
    <row r="79" spans="1:11" s="13" customFormat="1" ht="17.25" customHeight="1">
      <c r="A79" s="64"/>
      <c r="B79" s="147" t="s">
        <v>263</v>
      </c>
      <c r="C79" s="278"/>
      <c r="D79" s="278"/>
      <c r="E79" s="418"/>
      <c r="F79" s="119" t="s">
        <v>408</v>
      </c>
      <c r="G79" s="313" t="str">
        <f>IF(COUNTBLANK(G65:G69)=0,(G65*G66*(G68+G69-G70)*273/3600/101.3/(273+G67)),"")</f>
        <v/>
      </c>
      <c r="H79" s="313" t="str">
        <f>IF(COUNTBLANK(H65:H69)=0,(H65*H66*(H68+H69-H70)*273/3600/101.3/(273+H67)),"")</f>
        <v/>
      </c>
      <c r="I79" s="387" t="s">
        <v>54</v>
      </c>
      <c r="J79" s="723" t="s">
        <v>25</v>
      </c>
      <c r="K79" s="724"/>
    </row>
    <row r="80" spans="1:11" s="13" customFormat="1" ht="17.25" customHeight="1">
      <c r="A80" s="64"/>
      <c r="B80" s="389" t="s">
        <v>482</v>
      </c>
      <c r="C80" s="65"/>
      <c r="D80" s="65"/>
      <c r="E80" s="65"/>
      <c r="F80" s="119" t="s">
        <v>481</v>
      </c>
      <c r="G80" s="336"/>
      <c r="H80" s="336"/>
      <c r="I80" s="387" t="s">
        <v>17</v>
      </c>
      <c r="J80" s="757" t="s">
        <v>24</v>
      </c>
      <c r="K80" s="792"/>
    </row>
    <row r="81" spans="1:11" s="13" customFormat="1" ht="17.25" customHeight="1">
      <c r="A81" s="64"/>
      <c r="B81" s="804" t="s">
        <v>407</v>
      </c>
      <c r="C81" s="804"/>
      <c r="D81" s="804"/>
      <c r="E81" s="804"/>
      <c r="F81" s="82" t="s">
        <v>409</v>
      </c>
      <c r="G81" s="336"/>
      <c r="H81" s="336"/>
      <c r="I81" s="387" t="s">
        <v>17</v>
      </c>
      <c r="J81" s="757" t="s">
        <v>24</v>
      </c>
      <c r="K81" s="792"/>
    </row>
    <row r="82" spans="1:11" s="13" customFormat="1" ht="17.25" customHeight="1">
      <c r="A82" s="64"/>
      <c r="B82" s="389" t="s">
        <v>461</v>
      </c>
      <c r="C82" s="65"/>
      <c r="D82" s="65"/>
      <c r="E82" s="65"/>
      <c r="F82" s="119" t="s">
        <v>410</v>
      </c>
      <c r="G82" s="336"/>
      <c r="H82" s="336"/>
      <c r="I82" s="387" t="s">
        <v>17</v>
      </c>
      <c r="J82" s="757" t="s">
        <v>24</v>
      </c>
      <c r="K82" s="758"/>
    </row>
    <row r="83" spans="1:11" s="13" customFormat="1" ht="17.25" customHeight="1">
      <c r="A83" s="64"/>
      <c r="B83" s="389" t="s">
        <v>406</v>
      </c>
      <c r="C83" s="65"/>
      <c r="D83" s="65"/>
      <c r="E83" s="65"/>
      <c r="F83" s="119" t="s">
        <v>411</v>
      </c>
      <c r="G83" s="336"/>
      <c r="H83" s="336"/>
      <c r="I83" s="387" t="s">
        <v>17</v>
      </c>
      <c r="J83" s="757" t="s">
        <v>29</v>
      </c>
      <c r="K83" s="758"/>
    </row>
    <row r="84" spans="1:11" s="13" customFormat="1" ht="17.25" customHeight="1">
      <c r="A84" s="64"/>
      <c r="B84" s="389" t="s">
        <v>264</v>
      </c>
      <c r="C84" s="65"/>
      <c r="D84" s="65"/>
      <c r="E84" s="65"/>
      <c r="F84" s="119" t="s">
        <v>412</v>
      </c>
      <c r="G84" s="328" t="str">
        <f>+'6.給水量または給湯量'!H8</f>
        <v/>
      </c>
      <c r="H84" s="328" t="str">
        <f>+'6.給水量または給湯量'!H8</f>
        <v/>
      </c>
      <c r="I84" s="387" t="s">
        <v>83</v>
      </c>
      <c r="J84" s="757" t="s">
        <v>24</v>
      </c>
      <c r="K84" s="792"/>
    </row>
    <row r="85" spans="1:11" s="13" customFormat="1" ht="17.25" customHeight="1">
      <c r="A85" s="64"/>
      <c r="B85" s="389" t="s">
        <v>267</v>
      </c>
      <c r="C85" s="65"/>
      <c r="D85" s="65"/>
      <c r="E85" s="65"/>
      <c r="F85" s="119" t="s">
        <v>413</v>
      </c>
      <c r="G85" s="329" t="str">
        <f>+G39</f>
        <v/>
      </c>
      <c r="H85" s="329" t="str">
        <f>+H39</f>
        <v/>
      </c>
      <c r="I85" s="387" t="s">
        <v>83</v>
      </c>
      <c r="J85" s="757" t="s">
        <v>29</v>
      </c>
      <c r="K85" s="792"/>
    </row>
    <row r="86" spans="1:11" s="13" customFormat="1" ht="17.25" customHeight="1">
      <c r="A86" s="64"/>
      <c r="B86" s="389" t="s">
        <v>268</v>
      </c>
      <c r="C86" s="65"/>
      <c r="D86" s="65"/>
      <c r="E86" s="65"/>
      <c r="F86" s="119" t="s">
        <v>414</v>
      </c>
      <c r="G86" s="321">
        <v>4.1900000000000004</v>
      </c>
      <c r="H86" s="321">
        <v>4.1900000000000004</v>
      </c>
      <c r="I86" s="387" t="s">
        <v>84</v>
      </c>
      <c r="J86" s="387"/>
      <c r="K86" s="66"/>
    </row>
    <row r="87" spans="1:11" s="13" customFormat="1" ht="17.25" customHeight="1" thickBot="1">
      <c r="A87" s="64"/>
      <c r="B87" s="65"/>
      <c r="C87" s="125"/>
      <c r="D87" s="74"/>
      <c r="E87" s="74"/>
      <c r="F87" s="74"/>
      <c r="G87" s="74"/>
      <c r="H87" s="65"/>
      <c r="I87" s="387"/>
      <c r="J87" s="387"/>
      <c r="K87" s="66"/>
    </row>
    <row r="88" spans="1:11" s="13" customFormat="1" ht="17.25" customHeight="1" thickBot="1">
      <c r="A88" s="64"/>
      <c r="B88" s="65" t="s">
        <v>265</v>
      </c>
      <c r="C88" s="381"/>
      <c r="D88" s="65"/>
      <c r="E88" s="65"/>
      <c r="F88" s="119" t="s">
        <v>269</v>
      </c>
      <c r="G88" s="330" t="str">
        <f>IF(COUNTBLANK(G79:G86)=0,G79+(G79*((G80-$N$13)*G84+(G81-20)*G85)/((G83-G80)*G84+(G82-G81)*G85)),"")</f>
        <v/>
      </c>
      <c r="H88" s="330" t="str">
        <f>IF(COUNTBLANK(H79:H86)=0,H79+(H79*((H80-$N$13)*H84+(H81-20)*H85)/((H83-H80)*H84+(H82-H81)*H85)),"")</f>
        <v/>
      </c>
      <c r="I88" s="387" t="s">
        <v>54</v>
      </c>
      <c r="J88" s="723" t="s">
        <v>25</v>
      </c>
      <c r="K88" s="724"/>
    </row>
    <row r="89" spans="1:11" s="13" customFormat="1" ht="6" customHeight="1" thickBot="1">
      <c r="A89" s="64"/>
      <c r="B89" s="65"/>
      <c r="C89" s="381"/>
      <c r="D89" s="65"/>
      <c r="E89" s="65"/>
      <c r="F89" s="121"/>
      <c r="G89" s="187"/>
      <c r="H89" s="188"/>
      <c r="I89" s="387"/>
      <c r="J89" s="387"/>
      <c r="K89" s="66"/>
    </row>
    <row r="90" spans="1:11" s="13" customFormat="1" ht="24" customHeight="1" thickBot="1">
      <c r="A90" s="64"/>
      <c r="B90" s="65"/>
      <c r="C90" s="381"/>
      <c r="D90" s="65"/>
      <c r="E90" s="65"/>
      <c r="F90" s="65"/>
      <c r="G90" s="26" t="s">
        <v>270</v>
      </c>
      <c r="H90" s="352" t="str">
        <f>IF(COUNTBLANK(G88:H88)=0,(G88+H88)/2,"")</f>
        <v/>
      </c>
      <c r="I90" s="387" t="s">
        <v>54</v>
      </c>
      <c r="J90" s="757" t="s">
        <v>25</v>
      </c>
      <c r="K90" s="792"/>
    </row>
    <row r="91" spans="1:11" s="13" customFormat="1" ht="24" customHeight="1">
      <c r="A91" s="64"/>
      <c r="B91" s="65"/>
      <c r="C91" s="381"/>
      <c r="D91" s="65"/>
      <c r="E91" s="65"/>
      <c r="F91" s="65"/>
      <c r="G91" s="26"/>
      <c r="H91" s="273"/>
      <c r="I91" s="387"/>
      <c r="J91" s="387"/>
      <c r="K91" s="391"/>
    </row>
    <row r="92" spans="1:11" s="13" customFormat="1" ht="10.9" customHeight="1" thickBot="1">
      <c r="A92" s="110"/>
      <c r="B92" s="96"/>
      <c r="C92" s="219"/>
      <c r="D92" s="96"/>
      <c r="E92" s="96"/>
      <c r="F92" s="96"/>
      <c r="G92" s="221"/>
      <c r="H92" s="222"/>
      <c r="I92" s="220"/>
      <c r="J92" s="220"/>
      <c r="K92" s="223"/>
    </row>
    <row r="93" spans="1:11" s="13" customFormat="1" ht="17.25" customHeight="1" thickBot="1">
      <c r="A93" s="233"/>
      <c r="B93" s="233"/>
      <c r="C93" s="244"/>
      <c r="D93" s="244"/>
      <c r="E93" s="244"/>
      <c r="F93" s="244"/>
      <c r="G93" s="244"/>
      <c r="H93" s="244"/>
      <c r="I93" s="244"/>
      <c r="J93" s="244"/>
      <c r="K93" s="233"/>
    </row>
    <row r="94" spans="1:11" s="13" customFormat="1" ht="18.75" customHeight="1" thickBot="1">
      <c r="A94" s="732" t="s">
        <v>171</v>
      </c>
      <c r="B94" s="733"/>
      <c r="C94" s="733"/>
      <c r="D94" s="733"/>
      <c r="E94" s="733"/>
      <c r="F94" s="733"/>
      <c r="G94" s="733"/>
      <c r="H94" s="733"/>
      <c r="I94" s="733"/>
      <c r="J94" s="733"/>
      <c r="K94" s="734"/>
    </row>
    <row r="95" spans="1:11" s="13" customFormat="1" ht="28.5" customHeight="1" thickTop="1">
      <c r="A95" s="14" t="s">
        <v>179</v>
      </c>
      <c r="B95" s="711" t="str">
        <f>+表紙!$B$3&amp;"　　（５．エネルギー消費量）"</f>
        <v>アンダーカウンター洗浄機、ドアタイプ洗浄機（選択してください）　　（５．エネルギー消費量）</v>
      </c>
      <c r="C95" s="712"/>
      <c r="D95" s="712"/>
      <c r="E95" s="712"/>
      <c r="F95" s="712"/>
      <c r="G95" s="712"/>
      <c r="H95" s="745"/>
      <c r="I95" s="712" t="str">
        <f>"ガス種："&amp;表紙!$I$11</f>
        <v>ガス種：(選択して下さい)</v>
      </c>
      <c r="J95" s="712"/>
      <c r="K95" s="779"/>
    </row>
    <row r="96" spans="1:11" s="13" customFormat="1" ht="17.25" customHeight="1" thickBot="1">
      <c r="A96" s="15" t="s">
        <v>378</v>
      </c>
      <c r="B96" s="789" t="str">
        <f>IF(表紙!$B$6=0,"",表紙!$B$6)</f>
        <v/>
      </c>
      <c r="C96" s="789"/>
      <c r="D96" s="790"/>
      <c r="E96" s="790"/>
      <c r="F96" s="791"/>
      <c r="G96" s="374" t="s">
        <v>3</v>
      </c>
      <c r="H96" s="793" t="str">
        <f>IF(表紙!$H$5=0,"",表紙!$H$5)</f>
        <v/>
      </c>
      <c r="I96" s="794"/>
      <c r="J96" s="794"/>
      <c r="K96" s="795"/>
    </row>
    <row r="97" spans="1:14" s="13" customFormat="1" ht="5.25" customHeight="1">
      <c r="A97" s="64"/>
      <c r="B97" s="65"/>
      <c r="C97" s="379"/>
      <c r="D97" s="379"/>
      <c r="E97" s="379"/>
      <c r="F97" s="379"/>
      <c r="G97" s="379"/>
      <c r="H97" s="379"/>
      <c r="I97" s="379"/>
      <c r="J97" s="379"/>
      <c r="K97" s="66"/>
    </row>
    <row r="98" spans="1:14" s="13" customFormat="1" ht="13.5" customHeight="1">
      <c r="A98" s="64"/>
      <c r="B98" s="81" t="s">
        <v>477</v>
      </c>
      <c r="C98" s="65"/>
      <c r="D98" s="379"/>
      <c r="E98" s="379"/>
      <c r="F98" s="379"/>
      <c r="G98" s="379"/>
      <c r="H98" s="379"/>
      <c r="I98" s="379"/>
      <c r="J98" s="379"/>
      <c r="K98" s="66"/>
    </row>
    <row r="99" spans="1:14" s="13" customFormat="1" ht="26.25" customHeight="1">
      <c r="A99" s="64"/>
      <c r="B99" s="381" t="s">
        <v>478</v>
      </c>
      <c r="C99" s="381"/>
      <c r="D99" s="381"/>
      <c r="E99" s="381"/>
      <c r="F99" s="381"/>
      <c r="G99" s="381"/>
      <c r="H99" s="381"/>
      <c r="I99" s="72"/>
      <c r="J99" s="65"/>
      <c r="K99" s="66"/>
    </row>
    <row r="100" spans="1:14" s="13" customFormat="1" ht="26.25" customHeight="1">
      <c r="A100" s="64"/>
      <c r="B100" s="381" t="s">
        <v>479</v>
      </c>
      <c r="C100" s="381"/>
      <c r="D100" s="381"/>
      <c r="E100" s="381"/>
      <c r="F100" s="381"/>
      <c r="G100" s="381"/>
      <c r="H100" s="381"/>
      <c r="I100" s="72"/>
      <c r="J100" s="72"/>
      <c r="K100" s="66"/>
    </row>
    <row r="101" spans="1:14" s="13" customFormat="1" ht="24.75" customHeight="1">
      <c r="A101" s="64"/>
      <c r="B101" s="65"/>
      <c r="C101" s="796" t="s">
        <v>175</v>
      </c>
      <c r="D101" s="797"/>
      <c r="E101" s="797"/>
      <c r="F101" s="797"/>
      <c r="G101" s="797"/>
      <c r="H101" s="797"/>
      <c r="I101" s="797"/>
      <c r="J101" s="797"/>
      <c r="K101" s="798"/>
    </row>
    <row r="102" spans="1:14" s="13" customFormat="1" ht="6" customHeight="1">
      <c r="A102" s="64"/>
      <c r="B102" s="71"/>
      <c r="C102" s="379"/>
      <c r="D102" s="379"/>
      <c r="E102" s="379"/>
      <c r="F102" s="379"/>
      <c r="G102" s="379"/>
      <c r="H102" s="379"/>
      <c r="I102" s="379"/>
      <c r="J102" s="379"/>
      <c r="K102" s="66"/>
    </row>
    <row r="103" spans="1:14" s="13" customFormat="1" ht="16.5" customHeight="1">
      <c r="A103" s="64"/>
      <c r="B103" s="71"/>
      <c r="C103" s="379"/>
      <c r="D103" s="65"/>
      <c r="E103" s="65"/>
      <c r="F103" s="89" t="s">
        <v>159</v>
      </c>
      <c r="G103" s="332" t="str">
        <f>IF(表紙!K13="(選択してください)","",IF(表紙!K13="ガス","使用しない","使用する"))</f>
        <v/>
      </c>
      <c r="H103" s="65"/>
      <c r="I103" s="379"/>
      <c r="J103" s="379"/>
      <c r="K103" s="66"/>
      <c r="M103" s="13" t="s">
        <v>160</v>
      </c>
      <c r="N103" s="60" t="str">
        <f>IF(G103="使用しない","0.0","1")</f>
        <v>1</v>
      </c>
    </row>
    <row r="104" spans="1:14" s="13" customFormat="1" ht="15" customHeight="1">
      <c r="A104" s="64"/>
      <c r="B104" s="65"/>
      <c r="C104" s="65"/>
      <c r="D104" s="65"/>
      <c r="E104" s="65"/>
      <c r="F104" s="65"/>
      <c r="G104" s="192" t="s">
        <v>27</v>
      </c>
      <c r="H104" s="193" t="s">
        <v>28</v>
      </c>
      <c r="I104" s="65"/>
      <c r="J104" s="65"/>
      <c r="K104" s="66"/>
    </row>
    <row r="105" spans="1:14" s="17" customFormat="1" ht="16.5" customHeight="1">
      <c r="A105" s="64"/>
      <c r="B105" s="147" t="s">
        <v>496</v>
      </c>
      <c r="C105" s="278"/>
      <c r="D105" s="278"/>
      <c r="E105" s="194"/>
      <c r="F105" s="119" t="s">
        <v>274</v>
      </c>
      <c r="G105" s="337"/>
      <c r="H105" s="337"/>
      <c r="I105" s="109" t="s">
        <v>54</v>
      </c>
      <c r="J105" s="757" t="s">
        <v>25</v>
      </c>
      <c r="K105" s="758"/>
      <c r="M105" s="18"/>
    </row>
    <row r="106" spans="1:14" s="17" customFormat="1" ht="16.5" customHeight="1">
      <c r="A106" s="64"/>
      <c r="B106" s="389" t="s">
        <v>482</v>
      </c>
      <c r="C106" s="65"/>
      <c r="D106" s="65"/>
      <c r="E106" s="65"/>
      <c r="F106" s="119" t="s">
        <v>481</v>
      </c>
      <c r="G106" s="329" t="str">
        <f>IF(G80&lt;&gt;0,G80,"")</f>
        <v/>
      </c>
      <c r="H106" s="329" t="str">
        <f>IF(H80&lt;&gt;0,H80,"")</f>
        <v/>
      </c>
      <c r="I106" s="387" t="s">
        <v>17</v>
      </c>
      <c r="J106" s="757" t="s">
        <v>24</v>
      </c>
      <c r="K106" s="792"/>
      <c r="M106" s="18"/>
    </row>
    <row r="107" spans="1:14" s="17" customFormat="1" ht="16.5" customHeight="1">
      <c r="A107" s="64"/>
      <c r="B107" s="764" t="s">
        <v>465</v>
      </c>
      <c r="C107" s="764"/>
      <c r="D107" s="764"/>
      <c r="E107" s="764"/>
      <c r="F107" s="119" t="s">
        <v>275</v>
      </c>
      <c r="G107" s="329" t="str">
        <f>IF(G81&lt;&gt;0,G81,"")</f>
        <v/>
      </c>
      <c r="H107" s="329" t="str">
        <f>IF(H81&lt;&gt;0,H81,"")</f>
        <v/>
      </c>
      <c r="I107" s="387" t="s">
        <v>17</v>
      </c>
      <c r="J107" s="757" t="s">
        <v>24</v>
      </c>
      <c r="K107" s="792"/>
      <c r="M107" s="18"/>
    </row>
    <row r="108" spans="1:14" s="17" customFormat="1" ht="16.5" customHeight="1">
      <c r="A108" s="64"/>
      <c r="B108" s="389" t="s">
        <v>271</v>
      </c>
      <c r="C108" s="65"/>
      <c r="D108" s="65"/>
      <c r="E108" s="65"/>
      <c r="F108" s="119" t="s">
        <v>252</v>
      </c>
      <c r="G108" s="454" t="str">
        <f>IF(G38&lt;&gt;0,G38,"")</f>
        <v/>
      </c>
      <c r="H108" s="454" t="str">
        <f>IF(H38&lt;&gt;0,H38,"")</f>
        <v/>
      </c>
      <c r="I108" s="387" t="s">
        <v>83</v>
      </c>
      <c r="J108" s="757" t="s">
        <v>24</v>
      </c>
      <c r="K108" s="792"/>
    </row>
    <row r="109" spans="1:14" s="17" customFormat="1" ht="16.5" customHeight="1">
      <c r="A109" s="64"/>
      <c r="B109" s="389" t="s">
        <v>272</v>
      </c>
      <c r="C109" s="65"/>
      <c r="D109" s="65"/>
      <c r="E109" s="65"/>
      <c r="F109" s="119" t="s">
        <v>253</v>
      </c>
      <c r="G109" s="455" t="str">
        <f>IF(G39&lt;&gt;0,G39,"")</f>
        <v/>
      </c>
      <c r="H109" s="455" t="str">
        <f>IF(H39&lt;&gt;0,H39,"")</f>
        <v/>
      </c>
      <c r="I109" s="387" t="s">
        <v>83</v>
      </c>
      <c r="J109" s="757" t="s">
        <v>29</v>
      </c>
      <c r="K109" s="792"/>
    </row>
    <row r="110" spans="1:14" s="17" customFormat="1" ht="15.75" customHeight="1">
      <c r="A110" s="64"/>
      <c r="B110" s="389" t="s">
        <v>273</v>
      </c>
      <c r="C110" s="65"/>
      <c r="D110" s="65"/>
      <c r="E110" s="65"/>
      <c r="F110" s="119" t="s">
        <v>266</v>
      </c>
      <c r="G110" s="321">
        <v>4.1900000000000004</v>
      </c>
      <c r="H110" s="321">
        <v>4.1900000000000004</v>
      </c>
      <c r="I110" s="387" t="s">
        <v>88</v>
      </c>
      <c r="J110" s="387"/>
      <c r="K110" s="66"/>
    </row>
    <row r="111" spans="1:14" s="13" customFormat="1" ht="3.75" customHeight="1" thickBot="1">
      <c r="A111" s="64"/>
      <c r="B111" s="65"/>
      <c r="C111" s="125"/>
      <c r="D111" s="74"/>
      <c r="E111" s="74"/>
      <c r="F111" s="185"/>
      <c r="G111" s="272"/>
      <c r="H111" s="109"/>
      <c r="I111" s="387"/>
      <c r="J111" s="387"/>
      <c r="K111" s="66"/>
    </row>
    <row r="112" spans="1:14" s="13" customFormat="1" ht="18.75" customHeight="1" thickBot="1">
      <c r="A112" s="64"/>
      <c r="B112" s="65" t="s">
        <v>495</v>
      </c>
      <c r="C112" s="381"/>
      <c r="D112" s="65"/>
      <c r="E112" s="65"/>
      <c r="F112" s="119" t="s">
        <v>276</v>
      </c>
      <c r="G112" s="330" t="str">
        <f>IF(COUNTBLANK(G105:G110)=0,G105+(G110*((G106-$N$35)*G108+(G107-20)*G109))/3600*$N$103,"")</f>
        <v/>
      </c>
      <c r="H112" s="330" t="str">
        <f>IF(COUNTBLANK(H105:H110)=0,H105+(H110*((H106-$N$35)*H108+(H107-20)*H109))/3600*$N$103,"")</f>
        <v/>
      </c>
      <c r="I112" s="387" t="s">
        <v>54</v>
      </c>
      <c r="J112" s="723" t="s">
        <v>25</v>
      </c>
      <c r="K112" s="724"/>
    </row>
    <row r="113" spans="1:14" s="13" customFormat="1" ht="5.25" customHeight="1" thickBot="1">
      <c r="A113" s="64"/>
      <c r="B113" s="65"/>
      <c r="C113" s="381"/>
      <c r="D113" s="65"/>
      <c r="E113" s="65"/>
      <c r="F113" s="121"/>
      <c r="G113" s="187"/>
      <c r="H113" s="188"/>
      <c r="I113" s="387"/>
      <c r="J113" s="387"/>
      <c r="K113" s="66"/>
    </row>
    <row r="114" spans="1:14" s="13" customFormat="1" ht="19.5" customHeight="1" thickBot="1">
      <c r="A114" s="64"/>
      <c r="B114" s="65"/>
      <c r="C114" s="381"/>
      <c r="D114" s="65"/>
      <c r="E114" s="65"/>
      <c r="F114" s="65"/>
      <c r="G114" s="161" t="s">
        <v>277</v>
      </c>
      <c r="H114" s="352" t="str">
        <f>IF(COUNTBLANK(G112:H112)=0,(G112+H112)/2,"")</f>
        <v/>
      </c>
      <c r="I114" s="387" t="s">
        <v>54</v>
      </c>
      <c r="J114" s="757" t="s">
        <v>25</v>
      </c>
      <c r="K114" s="792"/>
    </row>
    <row r="115" spans="1:14" s="13" customFormat="1" ht="15" customHeight="1">
      <c r="A115" s="80"/>
      <c r="B115" s="68" t="s">
        <v>63</v>
      </c>
      <c r="C115" s="74"/>
      <c r="D115" s="195"/>
      <c r="E115" s="272"/>
      <c r="F115" s="272"/>
      <c r="G115" s="115"/>
      <c r="H115" s="74"/>
      <c r="I115" s="115"/>
      <c r="J115" s="272"/>
      <c r="K115" s="116"/>
    </row>
    <row r="116" spans="1:14" s="13" customFormat="1" ht="15" customHeight="1" thickBot="1">
      <c r="A116" s="80"/>
      <c r="B116" s="81" t="s">
        <v>476</v>
      </c>
      <c r="C116" s="65"/>
      <c r="D116" s="195"/>
      <c r="E116" s="272"/>
      <c r="F116" s="272"/>
      <c r="G116" s="115"/>
      <c r="H116" s="74"/>
      <c r="I116" s="115"/>
      <c r="J116" s="272"/>
      <c r="K116" s="116"/>
    </row>
    <row r="117" spans="1:14" s="13" customFormat="1" ht="23.25" customHeight="1" thickBot="1">
      <c r="A117" s="80"/>
      <c r="B117" s="381" t="s">
        <v>478</v>
      </c>
      <c r="C117" s="381"/>
      <c r="D117" s="72"/>
      <c r="E117" s="65"/>
      <c r="F117" s="272"/>
      <c r="G117" s="115"/>
      <c r="H117" s="74"/>
      <c r="I117" s="115"/>
      <c r="J117" s="272"/>
      <c r="K117" s="116"/>
      <c r="M117" s="237" t="s">
        <v>150</v>
      </c>
      <c r="N117" s="236" t="b">
        <f>IF(表紙!$G$16="選択してください","",IF(表紙!$G$16="A.給湯(標準温度:60℃)を接続し、立上り時の給湯が洗浄タンクに直接入る場合",IF('3.立上り性能A'!N70&lt;&gt;"",'3.立上り性能A'!N70,""),IF(表紙!$G$16="B.給湯(標準温度:60℃)を接続し、立上り時の給湯が仕上げすすぎﾀﾝｸに入る場合",IF('3.立上り性能B'!M67&lt;&gt;"",'3.立上り性能B'!M67,""),IF(表紙!$G$16="C.給水(標準温度:15℃)を接続する場合",IF('3.立上り性能C'!M67&lt;&gt;"",'3.立上り性能C'!M67,"")))))</f>
        <v>0</v>
      </c>
    </row>
    <row r="118" spans="1:14" s="13" customFormat="1" ht="9.6" customHeight="1">
      <c r="A118" s="80"/>
      <c r="B118" s="272"/>
      <c r="C118" s="381"/>
      <c r="D118" s="72"/>
      <c r="E118" s="272"/>
      <c r="F118" s="272"/>
      <c r="G118" s="115"/>
      <c r="H118" s="74"/>
      <c r="I118" s="115"/>
      <c r="J118" s="272"/>
      <c r="K118" s="116"/>
      <c r="M118" s="22"/>
      <c r="N118" s="47"/>
    </row>
    <row r="119" spans="1:14" s="13" customFormat="1" ht="22.5" customHeight="1">
      <c r="A119" s="80"/>
      <c r="B119" s="381" t="s">
        <v>479</v>
      </c>
      <c r="C119" s="381"/>
      <c r="D119" s="72"/>
      <c r="E119" s="272"/>
      <c r="F119" s="272"/>
      <c r="G119" s="115"/>
      <c r="H119" s="74"/>
      <c r="I119" s="115"/>
      <c r="J119" s="272"/>
      <c r="K119" s="116"/>
      <c r="M119" s="22"/>
      <c r="N119" s="47"/>
    </row>
    <row r="120" spans="1:14" s="13" customFormat="1" ht="6" customHeight="1">
      <c r="A120" s="80"/>
      <c r="B120" s="74"/>
      <c r="C120" s="74"/>
      <c r="D120" s="72"/>
      <c r="E120" s="272"/>
      <c r="F120" s="272"/>
      <c r="G120" s="115"/>
      <c r="H120" s="74"/>
      <c r="I120" s="115"/>
      <c r="J120" s="272"/>
      <c r="K120" s="116"/>
    </row>
    <row r="121" spans="1:14" s="13" customFormat="1" ht="16.5" customHeight="1">
      <c r="A121" s="64"/>
      <c r="B121" s="389" t="s">
        <v>278</v>
      </c>
      <c r="C121" s="389"/>
      <c r="D121" s="141"/>
      <c r="E121" s="141"/>
      <c r="F121" s="141"/>
      <c r="G121" s="119" t="s">
        <v>284</v>
      </c>
      <c r="H121" s="338" t="str">
        <f>IF(+'4.処理能力'!H87&lt;&gt;0,+'4.処理能力'!H87,"")</f>
        <v/>
      </c>
      <c r="I121" s="387" t="s">
        <v>54</v>
      </c>
      <c r="J121" s="757" t="s">
        <v>25</v>
      </c>
      <c r="K121" s="792"/>
    </row>
    <row r="122" spans="1:14" s="13" customFormat="1" ht="16.5" customHeight="1">
      <c r="A122" s="64"/>
      <c r="B122" s="389" t="s">
        <v>279</v>
      </c>
      <c r="C122" s="389"/>
      <c r="D122" s="141"/>
      <c r="E122" s="141"/>
      <c r="F122" s="141"/>
      <c r="G122" s="119" t="s">
        <v>285</v>
      </c>
      <c r="H122" s="339" t="str">
        <f>IF(+'4.処理能力'!H52&lt;&gt;0,+'4.処理能力'!H52,"")</f>
        <v/>
      </c>
      <c r="I122" s="387" t="s">
        <v>76</v>
      </c>
      <c r="J122" s="757" t="s">
        <v>48</v>
      </c>
      <c r="K122" s="758"/>
    </row>
    <row r="123" spans="1:14" s="13" customFormat="1" ht="16.5" customHeight="1">
      <c r="A123" s="64"/>
      <c r="B123" s="389" t="s">
        <v>482</v>
      </c>
      <c r="C123" s="389"/>
      <c r="D123" s="379"/>
      <c r="E123" s="379"/>
      <c r="F123" s="379"/>
      <c r="G123" s="119" t="s">
        <v>481</v>
      </c>
      <c r="H123" s="340" t="str">
        <f>IF(+'4.処理能力'!H34&lt;&gt;0,+'4.処理能力'!H34,"")</f>
        <v/>
      </c>
      <c r="I123" s="387" t="s">
        <v>46</v>
      </c>
      <c r="J123" s="757" t="s">
        <v>24</v>
      </c>
      <c r="K123" s="783"/>
    </row>
    <row r="124" spans="1:14" s="13" customFormat="1" ht="16.5" customHeight="1">
      <c r="A124" s="64"/>
      <c r="B124" s="389" t="s">
        <v>460</v>
      </c>
      <c r="C124" s="389"/>
      <c r="D124" s="379"/>
      <c r="E124" s="379"/>
      <c r="F124" s="379"/>
      <c r="G124" s="119" t="s">
        <v>415</v>
      </c>
      <c r="H124" s="340" t="str">
        <f>IF(+'4.処理能力'!H39&lt;&gt;0,+'4.処理能力'!H39,"")</f>
        <v/>
      </c>
      <c r="I124" s="387" t="s">
        <v>46</v>
      </c>
      <c r="J124" s="757" t="s">
        <v>24</v>
      </c>
      <c r="K124" s="783"/>
    </row>
    <row r="125" spans="1:14" s="13" customFormat="1" ht="16.5" customHeight="1">
      <c r="A125" s="64"/>
      <c r="B125" s="389" t="s">
        <v>280</v>
      </c>
      <c r="C125" s="389"/>
      <c r="D125" s="141"/>
      <c r="E125" s="141"/>
      <c r="F125" s="141"/>
      <c r="G125" s="119" t="s">
        <v>286</v>
      </c>
      <c r="H125" s="329" t="str">
        <f>IF(+'6.給水量または給湯量'!H12&lt;&gt;0,+'6.給水量または給湯量'!H12,"")</f>
        <v/>
      </c>
      <c r="I125" s="387" t="s">
        <v>42</v>
      </c>
      <c r="J125" s="757" t="s">
        <v>24</v>
      </c>
      <c r="K125" s="792"/>
    </row>
    <row r="126" spans="1:14" s="13" customFormat="1" ht="16.5" customHeight="1">
      <c r="A126" s="64"/>
      <c r="B126" s="389" t="s">
        <v>281</v>
      </c>
      <c r="C126" s="389"/>
      <c r="D126" s="141"/>
      <c r="E126" s="141"/>
      <c r="F126" s="141"/>
      <c r="G126" s="119" t="s">
        <v>287</v>
      </c>
      <c r="H126" s="339" t="str">
        <f>IF('4.処理能力'!H61&lt;&gt;"",'4.処理能力'!H61,"")</f>
        <v/>
      </c>
      <c r="I126" s="387" t="s">
        <v>56</v>
      </c>
      <c r="J126" s="757" t="s">
        <v>48</v>
      </c>
      <c r="K126" s="792"/>
    </row>
    <row r="127" spans="1:14" s="13" customFormat="1" ht="15.75" customHeight="1">
      <c r="A127" s="86"/>
      <c r="B127" s="389" t="s">
        <v>282</v>
      </c>
      <c r="C127" s="389"/>
      <c r="D127" s="72"/>
      <c r="E127" s="72"/>
      <c r="F127" s="72"/>
      <c r="G127" s="119" t="s">
        <v>288</v>
      </c>
      <c r="H127" s="109">
        <v>4.1900000000000004</v>
      </c>
      <c r="I127" s="387" t="s">
        <v>96</v>
      </c>
      <c r="J127" s="387"/>
      <c r="K127" s="101"/>
    </row>
    <row r="128" spans="1:14" s="13" customFormat="1" ht="3.75" customHeight="1" thickBot="1">
      <c r="A128" s="86"/>
      <c r="B128" s="72"/>
      <c r="C128" s="72"/>
      <c r="D128" s="72"/>
      <c r="E128" s="72"/>
      <c r="F128" s="72"/>
      <c r="G128" s="72"/>
      <c r="H128" s="341"/>
      <c r="I128" s="72"/>
      <c r="J128" s="72"/>
      <c r="K128" s="101"/>
    </row>
    <row r="129" spans="1:14" s="13" customFormat="1" ht="19.5" customHeight="1" thickBot="1">
      <c r="A129" s="196"/>
      <c r="B129" s="65" t="s">
        <v>283</v>
      </c>
      <c r="C129" s="65"/>
      <c r="D129" s="379"/>
      <c r="E129" s="379"/>
      <c r="F129" s="379"/>
      <c r="G129" s="137" t="s">
        <v>289</v>
      </c>
      <c r="H129" s="354" t="str">
        <f>IF(COUNTBLANK(H121:H127)=0,H121*3600/H122*(1+(H123-$N$117)/(H124-H123)),"")</f>
        <v/>
      </c>
      <c r="I129" s="387" t="s">
        <v>11</v>
      </c>
      <c r="J129" s="757" t="s">
        <v>25</v>
      </c>
      <c r="K129" s="792"/>
    </row>
    <row r="130" spans="1:14" s="13" customFormat="1" ht="4.5" customHeight="1">
      <c r="A130" s="80"/>
      <c r="B130" s="74"/>
      <c r="C130" s="74"/>
      <c r="D130" s="195"/>
      <c r="E130" s="272"/>
      <c r="F130" s="272"/>
      <c r="G130" s="115"/>
      <c r="H130" s="74"/>
      <c r="I130" s="115"/>
      <c r="J130" s="272"/>
      <c r="K130" s="116"/>
    </row>
    <row r="131" spans="1:14" s="13" customFormat="1" ht="14.25" customHeight="1">
      <c r="A131" s="80"/>
      <c r="B131" s="81" t="s">
        <v>477</v>
      </c>
      <c r="C131" s="65"/>
      <c r="D131" s="195"/>
      <c r="E131" s="272"/>
      <c r="F131" s="272"/>
      <c r="G131" s="115"/>
      <c r="H131" s="74"/>
      <c r="I131" s="115"/>
      <c r="J131" s="272"/>
      <c r="K131" s="116"/>
    </row>
    <row r="132" spans="1:14" s="13" customFormat="1" ht="28.5" customHeight="1">
      <c r="A132" s="64"/>
      <c r="B132" s="381" t="s">
        <v>478</v>
      </c>
      <c r="C132" s="381"/>
      <c r="D132" s="72"/>
      <c r="E132" s="65"/>
      <c r="F132" s="72"/>
      <c r="G132" s="65"/>
      <c r="H132" s="65"/>
      <c r="I132" s="65"/>
      <c r="J132" s="65"/>
      <c r="K132" s="66"/>
    </row>
    <row r="133" spans="1:14" s="13" customFormat="1" ht="22.9" customHeight="1">
      <c r="A133" s="64"/>
      <c r="B133" s="381" t="s">
        <v>479</v>
      </c>
      <c r="C133" s="381"/>
      <c r="D133" s="72"/>
      <c r="E133" s="272"/>
      <c r="F133" s="72"/>
      <c r="G133" s="65"/>
      <c r="H133" s="65"/>
      <c r="I133" s="65"/>
      <c r="J133" s="65"/>
      <c r="K133" s="66"/>
    </row>
    <row r="134" spans="1:14" s="13" customFormat="1" ht="7.5" customHeight="1">
      <c r="A134" s="64"/>
      <c r="B134" s="65"/>
      <c r="C134" s="381"/>
      <c r="D134" s="72"/>
      <c r="E134" s="272"/>
      <c r="F134" s="72"/>
      <c r="G134" s="65"/>
      <c r="H134" s="65"/>
      <c r="I134" s="65"/>
      <c r="J134" s="65"/>
      <c r="K134" s="66"/>
    </row>
    <row r="135" spans="1:14" s="13" customFormat="1" ht="22.9" customHeight="1">
      <c r="A135" s="64"/>
      <c r="B135" s="65"/>
      <c r="C135" s="796" t="s">
        <v>462</v>
      </c>
      <c r="D135" s="797"/>
      <c r="E135" s="797"/>
      <c r="F135" s="797"/>
      <c r="G135" s="797"/>
      <c r="H135" s="797"/>
      <c r="I135" s="797"/>
      <c r="J135" s="797"/>
      <c r="K135" s="798"/>
    </row>
    <row r="136" spans="1:14" s="13" customFormat="1" ht="3.75" customHeight="1">
      <c r="A136" s="64"/>
      <c r="B136" s="65"/>
      <c r="C136" s="392"/>
      <c r="D136" s="393"/>
      <c r="E136" s="393"/>
      <c r="F136" s="393"/>
      <c r="G136" s="393"/>
      <c r="H136" s="393"/>
      <c r="I136" s="393"/>
      <c r="J136" s="393"/>
      <c r="K136" s="394"/>
    </row>
    <row r="137" spans="1:14" s="13" customFormat="1" ht="18.75" customHeight="1">
      <c r="A137" s="64"/>
      <c r="B137" s="71"/>
      <c r="C137" s="379"/>
      <c r="D137" s="65"/>
      <c r="E137" s="65"/>
      <c r="F137" s="379"/>
      <c r="G137" s="89" t="s">
        <v>159</v>
      </c>
      <c r="H137" s="332" t="str">
        <f>IF(表紙!K13="(選択してください)","",IF(表紙!K13="ガス","使用しない","使用する"))</f>
        <v/>
      </c>
      <c r="I137" s="379"/>
      <c r="J137" s="379"/>
      <c r="K137" s="66"/>
      <c r="M137" s="13" t="s">
        <v>160</v>
      </c>
      <c r="N137" s="60" t="str">
        <f>IF(H137="使用しない","0.0","1")</f>
        <v>1</v>
      </c>
    </row>
    <row r="138" spans="1:14" s="13" customFormat="1" ht="16.5" customHeight="1">
      <c r="A138" s="64"/>
      <c r="B138" s="389" t="s">
        <v>497</v>
      </c>
      <c r="C138" s="389"/>
      <c r="D138" s="141"/>
      <c r="E138" s="72"/>
      <c r="F138" s="141"/>
      <c r="G138" s="119" t="s">
        <v>292</v>
      </c>
      <c r="H138" s="333" t="str">
        <f>'4.処理能力'!H93</f>
        <v/>
      </c>
      <c r="I138" s="387" t="s">
        <v>54</v>
      </c>
      <c r="J138" s="757" t="s">
        <v>25</v>
      </c>
      <c r="K138" s="792"/>
    </row>
    <row r="139" spans="1:14" s="13" customFormat="1" ht="16.5" customHeight="1">
      <c r="A139" s="64"/>
      <c r="B139" s="389" t="s">
        <v>290</v>
      </c>
      <c r="C139" s="389"/>
      <c r="D139" s="141"/>
      <c r="E139" s="141"/>
      <c r="F139" s="141"/>
      <c r="G139" s="119" t="s">
        <v>285</v>
      </c>
      <c r="H139" s="342" t="str">
        <f>IF(+'4.処理能力'!H52&lt;&gt;0,+'4.処理能力'!H52,"")</f>
        <v/>
      </c>
      <c r="I139" s="387" t="s">
        <v>76</v>
      </c>
      <c r="J139" s="757" t="s">
        <v>48</v>
      </c>
      <c r="K139" s="758"/>
    </row>
    <row r="140" spans="1:14" s="13" customFormat="1" ht="16.5" customHeight="1">
      <c r="A140" s="64"/>
      <c r="B140" s="389" t="s">
        <v>482</v>
      </c>
      <c r="C140" s="389"/>
      <c r="D140" s="379"/>
      <c r="E140" s="379"/>
      <c r="F140" s="379"/>
      <c r="G140" s="119" t="s">
        <v>481</v>
      </c>
      <c r="H140" s="334" t="str">
        <f>+'4.処理能力'!H34</f>
        <v/>
      </c>
      <c r="I140" s="387" t="s">
        <v>46</v>
      </c>
      <c r="J140" s="757" t="s">
        <v>24</v>
      </c>
      <c r="K140" s="783"/>
      <c r="M140" s="18"/>
    </row>
    <row r="141" spans="1:14" s="13" customFormat="1" ht="16.5" customHeight="1">
      <c r="A141" s="64"/>
      <c r="B141" s="389" t="s">
        <v>280</v>
      </c>
      <c r="C141" s="389"/>
      <c r="D141" s="141"/>
      <c r="E141" s="141"/>
      <c r="F141" s="141"/>
      <c r="G141" s="119" t="s">
        <v>286</v>
      </c>
      <c r="H141" s="334" t="str">
        <f>+'6.給水量または給湯量'!H12</f>
        <v/>
      </c>
      <c r="I141" s="387" t="s">
        <v>42</v>
      </c>
      <c r="J141" s="757" t="s">
        <v>24</v>
      </c>
      <c r="K141" s="792"/>
    </row>
    <row r="142" spans="1:14" s="13" customFormat="1" ht="16.5" customHeight="1">
      <c r="A142" s="64"/>
      <c r="B142" s="389" t="s">
        <v>281</v>
      </c>
      <c r="C142" s="389"/>
      <c r="D142" s="141"/>
      <c r="E142" s="141"/>
      <c r="F142" s="141"/>
      <c r="G142" s="119" t="s">
        <v>287</v>
      </c>
      <c r="H142" s="342" t="str">
        <f>IF('4.処理能力'!H61&lt;&gt;"",'4.処理能力'!H61,"")</f>
        <v/>
      </c>
      <c r="I142" s="387" t="s">
        <v>56</v>
      </c>
      <c r="J142" s="757" t="s">
        <v>48</v>
      </c>
      <c r="K142" s="792"/>
    </row>
    <row r="143" spans="1:14" ht="16.5" customHeight="1" thickBot="1">
      <c r="A143" s="86"/>
      <c r="B143" s="389" t="s">
        <v>291</v>
      </c>
      <c r="C143" s="389"/>
      <c r="D143" s="72"/>
      <c r="E143" s="72"/>
      <c r="F143" s="72"/>
      <c r="G143" s="119" t="s">
        <v>288</v>
      </c>
      <c r="H143" s="109">
        <v>4.1900000000000004</v>
      </c>
      <c r="I143" s="387" t="s">
        <v>96</v>
      </c>
      <c r="J143" s="387"/>
      <c r="K143" s="101"/>
    </row>
    <row r="144" spans="1:14" s="13" customFormat="1" ht="23.25" customHeight="1" thickBot="1">
      <c r="A144" s="196"/>
      <c r="B144" s="65" t="s">
        <v>498</v>
      </c>
      <c r="C144" s="65"/>
      <c r="D144" s="379"/>
      <c r="E144" s="379"/>
      <c r="F144" s="379"/>
      <c r="G144" s="137" t="s">
        <v>293</v>
      </c>
      <c r="H144" s="353" t="str">
        <f>IF(COUNTBLANK(H138:H143)=0,H138*3600/H139+(H143*H141*H142*(H140-$N$117)/3600)*$N$137,"")</f>
        <v/>
      </c>
      <c r="I144" s="387" t="s">
        <v>11</v>
      </c>
      <c r="J144" s="757" t="s">
        <v>25</v>
      </c>
      <c r="K144" s="792"/>
    </row>
    <row r="145" spans="1:11" s="13" customFormat="1" ht="6.75" customHeight="1" thickBot="1">
      <c r="A145" s="110"/>
      <c r="B145" s="224"/>
      <c r="C145" s="225"/>
      <c r="D145" s="225"/>
      <c r="E145" s="225"/>
      <c r="F145" s="225"/>
      <c r="G145" s="225"/>
      <c r="H145" s="225"/>
      <c r="I145" s="225"/>
      <c r="J145" s="225"/>
      <c r="K145" s="102"/>
    </row>
    <row r="146" spans="1:11" s="13" customFormat="1" ht="16.899999999999999" customHeight="1" thickBot="1">
      <c r="A146" s="233"/>
      <c r="B146" s="245"/>
      <c r="C146" s="244"/>
      <c r="D146" s="244"/>
      <c r="E146" s="244"/>
      <c r="F146" s="244"/>
      <c r="G146" s="244"/>
      <c r="H146" s="244"/>
      <c r="I146" s="244"/>
      <c r="J146" s="244"/>
      <c r="K146" s="233"/>
    </row>
    <row r="147" spans="1:11" s="13" customFormat="1" ht="18.75" customHeight="1" thickBot="1">
      <c r="A147" s="732" t="s">
        <v>171</v>
      </c>
      <c r="B147" s="733"/>
      <c r="C147" s="733"/>
      <c r="D147" s="733"/>
      <c r="E147" s="733"/>
      <c r="F147" s="733"/>
      <c r="G147" s="733"/>
      <c r="H147" s="733"/>
      <c r="I147" s="733"/>
      <c r="J147" s="733"/>
      <c r="K147" s="734"/>
    </row>
    <row r="148" spans="1:11" s="13" customFormat="1" ht="28.5" customHeight="1" thickTop="1">
      <c r="A148" s="14" t="s">
        <v>179</v>
      </c>
      <c r="B148" s="711" t="str">
        <f>+表紙!$B$3&amp;"　　（５．エネルギー消費量）"</f>
        <v>アンダーカウンター洗浄機、ドアタイプ洗浄機（選択してください）　　（５．エネルギー消費量）</v>
      </c>
      <c r="C148" s="712"/>
      <c r="D148" s="712"/>
      <c r="E148" s="712"/>
      <c r="F148" s="712"/>
      <c r="G148" s="712"/>
      <c r="H148" s="745"/>
      <c r="I148" s="712" t="str">
        <f>"ガス種："&amp;表紙!$I$11</f>
        <v>ガス種：(選択して下さい)</v>
      </c>
      <c r="J148" s="712"/>
      <c r="K148" s="779"/>
    </row>
    <row r="149" spans="1:11" s="13" customFormat="1" ht="17.25" customHeight="1" thickBot="1">
      <c r="A149" s="15" t="s">
        <v>378</v>
      </c>
      <c r="B149" s="789" t="str">
        <f>IF(表紙!$B$6=0,"",表紙!$B$6)</f>
        <v/>
      </c>
      <c r="C149" s="789"/>
      <c r="D149" s="790"/>
      <c r="E149" s="790"/>
      <c r="F149" s="791"/>
      <c r="G149" s="374" t="s">
        <v>3</v>
      </c>
      <c r="H149" s="793" t="str">
        <f>IF(表紙!$H$5=0,"",表紙!$H$5)</f>
        <v/>
      </c>
      <c r="I149" s="794"/>
      <c r="J149" s="794"/>
      <c r="K149" s="795"/>
    </row>
    <row r="150" spans="1:11" s="13" customFormat="1" ht="6" customHeight="1">
      <c r="A150" s="64"/>
      <c r="B150" s="71"/>
      <c r="C150" s="379"/>
      <c r="D150" s="379"/>
      <c r="E150" s="379"/>
      <c r="F150" s="379"/>
      <c r="G150" s="379"/>
      <c r="H150" s="379"/>
      <c r="I150" s="379"/>
      <c r="J150" s="379"/>
      <c r="K150" s="66"/>
    </row>
    <row r="151" spans="1:11" s="13" customFormat="1">
      <c r="A151" s="64"/>
      <c r="B151" s="68" t="s">
        <v>15</v>
      </c>
      <c r="C151" s="379"/>
      <c r="D151" s="379"/>
      <c r="E151" s="379"/>
      <c r="F151" s="379"/>
      <c r="G151" s="379"/>
      <c r="H151" s="379"/>
      <c r="I151" s="379"/>
      <c r="J151" s="379"/>
      <c r="K151" s="66"/>
    </row>
    <row r="152" spans="1:11" s="13" customFormat="1" ht="90" customHeight="1">
      <c r="A152" s="64"/>
      <c r="B152" s="68"/>
      <c r="C152" s="717" t="s">
        <v>514</v>
      </c>
      <c r="D152" s="717"/>
      <c r="E152" s="717"/>
      <c r="F152" s="717"/>
      <c r="G152" s="717"/>
      <c r="H152" s="717"/>
      <c r="I152" s="717"/>
      <c r="J152" s="717"/>
      <c r="K152" s="66"/>
    </row>
    <row r="153" spans="1:11" s="13" customFormat="1" ht="18" customHeight="1">
      <c r="A153" s="64"/>
      <c r="B153" s="81" t="s">
        <v>476</v>
      </c>
      <c r="C153" s="379"/>
      <c r="D153" s="72"/>
      <c r="E153" s="379"/>
      <c r="F153" s="379"/>
      <c r="G153" s="379"/>
      <c r="H153" s="379"/>
      <c r="I153" s="379"/>
      <c r="J153" s="379"/>
      <c r="K153" s="66"/>
    </row>
    <row r="154" spans="1:11" s="13" customFormat="1" ht="18" customHeight="1">
      <c r="A154" s="64"/>
      <c r="B154" s="186"/>
      <c r="C154" s="379"/>
      <c r="E154" s="379"/>
      <c r="F154" s="379"/>
      <c r="G154" s="379"/>
      <c r="H154" s="379"/>
      <c r="I154" s="379"/>
      <c r="J154" s="379"/>
      <c r="K154" s="66"/>
    </row>
    <row r="155" spans="1:11" s="13" customFormat="1" ht="12.75" customHeight="1">
      <c r="A155" s="64"/>
      <c r="B155" s="186"/>
      <c r="C155" s="379"/>
      <c r="D155" s="379"/>
      <c r="E155" s="379"/>
      <c r="F155" s="379"/>
      <c r="G155" s="379"/>
      <c r="H155" s="379"/>
      <c r="I155" s="379"/>
      <c r="J155" s="379"/>
      <c r="K155" s="66"/>
    </row>
    <row r="156" spans="1:11" s="13" customFormat="1" ht="6.75" customHeight="1">
      <c r="A156" s="86"/>
      <c r="B156" s="764"/>
      <c r="C156" s="764"/>
      <c r="D156" s="764"/>
      <c r="E156" s="764"/>
      <c r="F156" s="74"/>
      <c r="G156" s="132"/>
      <c r="H156" s="132"/>
      <c r="I156" s="387"/>
      <c r="J156" s="387"/>
      <c r="K156" s="388"/>
    </row>
    <row r="157" spans="1:11" s="13" customFormat="1" ht="17.25" customHeight="1">
      <c r="A157" s="64"/>
      <c r="B157" s="65" t="s">
        <v>441</v>
      </c>
      <c r="C157" s="65"/>
      <c r="D157" s="72"/>
      <c r="E157" s="72"/>
      <c r="F157" s="410"/>
      <c r="G157" s="410"/>
      <c r="H157" s="410"/>
      <c r="I157" s="410"/>
      <c r="J157" s="410"/>
      <c r="K157" s="66"/>
    </row>
    <row r="158" spans="1:11" s="13" customFormat="1" ht="17.25" customHeight="1">
      <c r="A158" s="64"/>
      <c r="B158" s="401"/>
      <c r="C158" s="72"/>
      <c r="D158" s="401"/>
      <c r="E158" s="401"/>
      <c r="F158" s="401"/>
      <c r="G158" s="401"/>
      <c r="H158" s="401"/>
      <c r="I158" s="401"/>
      <c r="J158" s="401"/>
      <c r="K158" s="66"/>
    </row>
    <row r="159" spans="1:11" s="13" customFormat="1" ht="17.25" customHeight="1">
      <c r="A159" s="64"/>
      <c r="B159" s="401"/>
      <c r="C159" s="401"/>
      <c r="D159" s="401"/>
      <c r="E159" s="401"/>
      <c r="F159" s="401"/>
      <c r="G159" s="74"/>
      <c r="H159" s="138"/>
      <c r="I159" s="401"/>
      <c r="J159" s="401"/>
      <c r="K159" s="66"/>
    </row>
    <row r="160" spans="1:11" s="13" customFormat="1" ht="17.25" customHeight="1">
      <c r="A160" s="64"/>
      <c r="B160" s="401"/>
      <c r="C160" s="401"/>
      <c r="D160" s="401"/>
      <c r="E160" s="401"/>
      <c r="F160" s="401"/>
      <c r="G160" s="74" t="s">
        <v>27</v>
      </c>
      <c r="H160" s="138" t="s">
        <v>28</v>
      </c>
      <c r="I160" s="401"/>
      <c r="J160" s="401"/>
      <c r="K160" s="66"/>
    </row>
    <row r="161" spans="1:11" s="13" customFormat="1" ht="17.25" customHeight="1">
      <c r="A161" s="64"/>
      <c r="B161" s="456" t="s">
        <v>421</v>
      </c>
      <c r="C161" s="76"/>
      <c r="D161" s="76"/>
      <c r="E161" s="457"/>
      <c r="F161" s="63" t="s">
        <v>428</v>
      </c>
      <c r="G161" s="308"/>
      <c r="H161" s="308"/>
      <c r="I161" s="401" t="s">
        <v>152</v>
      </c>
      <c r="J161" s="723" t="s">
        <v>29</v>
      </c>
      <c r="K161" s="724"/>
    </row>
    <row r="162" spans="1:11" s="13" customFormat="1" ht="17.25" customHeight="1">
      <c r="A162" s="64"/>
      <c r="B162" s="441" t="s">
        <v>422</v>
      </c>
      <c r="C162" s="76"/>
      <c r="D162" s="76"/>
      <c r="E162" s="375"/>
      <c r="F162" s="63" t="s">
        <v>196</v>
      </c>
      <c r="G162" s="309"/>
      <c r="H162" s="309"/>
      <c r="I162" s="417" t="s">
        <v>434</v>
      </c>
      <c r="J162" s="723" t="s">
        <v>25</v>
      </c>
      <c r="K162" s="724"/>
    </row>
    <row r="163" spans="1:11" s="13" customFormat="1" ht="17.25" customHeight="1">
      <c r="A163" s="64"/>
      <c r="B163" s="441" t="s">
        <v>423</v>
      </c>
      <c r="C163" s="76"/>
      <c r="D163" s="76"/>
      <c r="E163" s="76"/>
      <c r="F163" s="63" t="s">
        <v>429</v>
      </c>
      <c r="G163" s="310"/>
      <c r="H163" s="310"/>
      <c r="I163" s="426" t="s">
        <v>507</v>
      </c>
      <c r="J163" s="387" t="s">
        <v>48</v>
      </c>
      <c r="K163" s="66"/>
    </row>
    <row r="164" spans="1:11" s="13" customFormat="1" ht="17.25" customHeight="1">
      <c r="A164" s="64"/>
      <c r="B164" s="441" t="s">
        <v>424</v>
      </c>
      <c r="C164" s="441"/>
      <c r="D164" s="441"/>
      <c r="E164" s="441"/>
      <c r="F164" s="63" t="s">
        <v>430</v>
      </c>
      <c r="G164" s="311"/>
      <c r="H164" s="311"/>
      <c r="I164" s="417" t="s">
        <v>137</v>
      </c>
      <c r="J164" s="723" t="s">
        <v>24</v>
      </c>
      <c r="K164" s="724"/>
    </row>
    <row r="165" spans="1:11" s="13" customFormat="1" ht="17.25" customHeight="1">
      <c r="A165" s="64"/>
      <c r="B165" s="441" t="s">
        <v>425</v>
      </c>
      <c r="C165" s="441"/>
      <c r="D165" s="441"/>
      <c r="E165" s="76"/>
      <c r="F165" s="63" t="s">
        <v>431</v>
      </c>
      <c r="G165" s="312"/>
      <c r="H165" s="312"/>
      <c r="I165" s="417" t="s">
        <v>138</v>
      </c>
      <c r="J165" s="723" t="s">
        <v>29</v>
      </c>
      <c r="K165" s="724"/>
    </row>
    <row r="166" spans="1:11" s="13" customFormat="1" ht="17.25" customHeight="1">
      <c r="A166" s="64"/>
      <c r="B166" s="442" t="s">
        <v>426</v>
      </c>
      <c r="C166" s="442"/>
      <c r="D166" s="442"/>
      <c r="E166" s="442"/>
      <c r="F166" s="63" t="s">
        <v>432</v>
      </c>
      <c r="G166" s="312"/>
      <c r="H166" s="312"/>
      <c r="I166" s="417" t="s">
        <v>138</v>
      </c>
      <c r="J166" s="723" t="s">
        <v>29</v>
      </c>
      <c r="K166" s="724"/>
    </row>
    <row r="167" spans="1:11" s="13" customFormat="1" ht="17.25" customHeight="1">
      <c r="A167" s="64"/>
      <c r="B167" s="442" t="s">
        <v>427</v>
      </c>
      <c r="C167" s="442"/>
      <c r="D167" s="442"/>
      <c r="E167" s="442"/>
      <c r="F167" s="63" t="s">
        <v>433</v>
      </c>
      <c r="G167" s="427" t="str">
        <f>IF(COUNTBLANK(G161:G166)=0,IF(G169="乾　式","0.00",10^(7.203-1735.74/(G164+234))),"")</f>
        <v/>
      </c>
      <c r="H167" s="427" t="str">
        <f>IF(COUNTBLANK(H161:H166)=0,IF(G169="乾　式","0.00",10^(7.203-1735.74/(H164+234))),"")</f>
        <v/>
      </c>
      <c r="I167" s="417" t="s">
        <v>138</v>
      </c>
      <c r="J167" s="723" t="s">
        <v>29</v>
      </c>
      <c r="K167" s="724"/>
    </row>
    <row r="168" spans="1:11" s="13" customFormat="1" ht="6" customHeight="1">
      <c r="A168" s="64"/>
      <c r="B168" s="414"/>
      <c r="C168" s="414"/>
      <c r="D168" s="414"/>
      <c r="E168" s="418"/>
      <c r="F168" s="415"/>
      <c r="G168" s="449"/>
      <c r="H168" s="428"/>
      <c r="I168" s="417"/>
      <c r="J168" s="377"/>
      <c r="K168" s="378"/>
    </row>
    <row r="169" spans="1:11" s="13" customFormat="1" ht="17.25" customHeight="1">
      <c r="A169" s="64"/>
      <c r="B169" s="389" t="s">
        <v>472</v>
      </c>
      <c r="C169" s="65"/>
      <c r="D169" s="799"/>
      <c r="E169" s="800"/>
      <c r="F169" s="800"/>
      <c r="G169" s="468" t="s">
        <v>516</v>
      </c>
      <c r="H169" s="439"/>
      <c r="I169" s="417"/>
      <c r="J169" s="401"/>
      <c r="K169" s="66"/>
    </row>
    <row r="170" spans="1:11" s="13" customFormat="1" ht="17.25" customHeight="1">
      <c r="A170" s="64"/>
      <c r="B170" s="65"/>
      <c r="C170" s="381" t="s">
        <v>473</v>
      </c>
      <c r="D170" s="381"/>
      <c r="E170" s="418"/>
      <c r="F170" s="418"/>
      <c r="G170" s="418"/>
      <c r="H170" s="401"/>
      <c r="I170" s="401"/>
      <c r="J170" s="440"/>
      <c r="K170" s="73"/>
    </row>
    <row r="171" spans="1:11" s="13" customFormat="1" ht="17.25" customHeight="1">
      <c r="A171" s="64"/>
      <c r="B171" s="65"/>
      <c r="C171" s="381" t="s">
        <v>474</v>
      </c>
      <c r="D171" s="381"/>
      <c r="E171" s="418"/>
      <c r="F171" s="418"/>
      <c r="G171" s="418"/>
      <c r="H171" s="418"/>
      <c r="I171" s="418"/>
      <c r="J171" s="401"/>
      <c r="K171" s="66"/>
    </row>
    <row r="172" spans="1:11" s="13" customFormat="1" ht="17.25" customHeight="1">
      <c r="A172" s="64"/>
      <c r="B172" s="729"/>
      <c r="C172" s="730"/>
      <c r="D172" s="730"/>
      <c r="E172" s="730"/>
      <c r="F172" s="730"/>
      <c r="G172" s="730"/>
      <c r="H172" s="74"/>
      <c r="I172" s="65"/>
      <c r="J172" s="65"/>
      <c r="K172" s="101"/>
    </row>
    <row r="173" spans="1:11" s="13" customFormat="1" ht="21" customHeight="1">
      <c r="A173" s="64"/>
      <c r="B173" s="381"/>
      <c r="C173" s="76"/>
      <c r="D173" s="76"/>
      <c r="E173" s="76"/>
      <c r="F173" s="76"/>
      <c r="G173" s="76"/>
      <c r="H173" s="74"/>
      <c r="I173" s="65"/>
      <c r="J173" s="65"/>
      <c r="K173" s="101"/>
    </row>
    <row r="174" spans="1:11" s="13" customFormat="1">
      <c r="A174" s="64"/>
      <c r="B174" s="381"/>
      <c r="C174" s="76"/>
      <c r="D174" s="76"/>
      <c r="E174" s="76"/>
      <c r="F174" s="76"/>
      <c r="G174" s="74" t="s">
        <v>27</v>
      </c>
      <c r="H174" s="138" t="s">
        <v>28</v>
      </c>
      <c r="I174" s="65"/>
      <c r="J174" s="65"/>
      <c r="K174" s="101"/>
    </row>
    <row r="175" spans="1:11" s="13" customFormat="1" ht="18" customHeight="1">
      <c r="A175" s="64"/>
      <c r="B175" s="147" t="s">
        <v>416</v>
      </c>
      <c r="C175" s="278"/>
      <c r="D175" s="278"/>
      <c r="E175" s="418"/>
      <c r="F175" s="140" t="s">
        <v>418</v>
      </c>
      <c r="G175" s="343" t="str">
        <f>IF(COUNTBLANK(G162:G166)=0,(G162*G163*(G165+G166-G167)*273/3600/101.3/(273+G164)),"")</f>
        <v/>
      </c>
      <c r="H175" s="343" t="str">
        <f>IF(COUNTBLANK(H162:H166)=0,(H162*H163*(H165+H166-H167)*273/3600/101.3/(273+H164)),"")</f>
        <v/>
      </c>
      <c r="I175" s="387" t="s">
        <v>157</v>
      </c>
      <c r="J175" s="723" t="s">
        <v>25</v>
      </c>
      <c r="K175" s="724"/>
    </row>
    <row r="176" spans="1:11" s="13" customFormat="1" ht="9.75" customHeight="1" thickBot="1">
      <c r="A176" s="64"/>
      <c r="B176" s="381"/>
      <c r="C176" s="381"/>
      <c r="D176" s="381"/>
      <c r="E176" s="379"/>
      <c r="F176" s="197"/>
      <c r="G176" s="379"/>
      <c r="H176" s="379"/>
      <c r="I176" s="379"/>
      <c r="J176" s="379"/>
      <c r="K176" s="66"/>
    </row>
    <row r="177" spans="1:11" s="13" customFormat="1" ht="18.75" customHeight="1" thickBot="1">
      <c r="A177" s="64"/>
      <c r="B177" s="381" t="s">
        <v>417</v>
      </c>
      <c r="C177" s="381"/>
      <c r="D177" s="381"/>
      <c r="E177" s="65"/>
      <c r="F177" s="119" t="s">
        <v>419</v>
      </c>
      <c r="G177" s="335" t="str">
        <f>IF(COUNTBLANK(G161)=0,G175*60/G161,"")</f>
        <v/>
      </c>
      <c r="H177" s="335" t="str">
        <f>IF(COUNTBLANK(H161)=0,H175*60/H161,"")</f>
        <v/>
      </c>
      <c r="I177" s="387" t="s">
        <v>72</v>
      </c>
      <c r="J177" s="757" t="s">
        <v>25</v>
      </c>
      <c r="K177" s="758"/>
    </row>
    <row r="178" spans="1:11" s="13" customFormat="1" ht="7.5" customHeight="1" thickBot="1">
      <c r="A178" s="64"/>
      <c r="B178" s="65"/>
      <c r="C178" s="381"/>
      <c r="D178" s="65"/>
      <c r="E178" s="65"/>
      <c r="F178" s="121"/>
      <c r="G178" s="187"/>
      <c r="H178" s="198"/>
      <c r="I178" s="387"/>
      <c r="J178" s="129"/>
      <c r="K178" s="199"/>
    </row>
    <row r="179" spans="1:11" s="13" customFormat="1" ht="22.5" customHeight="1" thickBot="1">
      <c r="A179" s="64"/>
      <c r="B179" s="65"/>
      <c r="C179" s="381"/>
      <c r="D179" s="65"/>
      <c r="E179" s="65"/>
      <c r="F179" s="200"/>
      <c r="G179" s="161" t="s">
        <v>420</v>
      </c>
      <c r="H179" s="355" t="str">
        <f>IF(COUNTBLANK(G177:H177)=0,(G177+H177)/2,"")</f>
        <v/>
      </c>
      <c r="I179" s="387" t="s">
        <v>72</v>
      </c>
      <c r="J179" s="757" t="s">
        <v>25</v>
      </c>
      <c r="K179" s="758"/>
    </row>
    <row r="180" spans="1:11" s="13" customFormat="1" ht="7.5" customHeight="1" thickBot="1">
      <c r="A180" s="64"/>
      <c r="B180" s="65"/>
      <c r="C180" s="381"/>
      <c r="D180" s="65"/>
      <c r="E180" s="65"/>
      <c r="F180" s="65"/>
      <c r="G180" s="121"/>
      <c r="H180" s="189"/>
      <c r="I180" s="387"/>
      <c r="J180" s="129"/>
      <c r="K180" s="199"/>
    </row>
    <row r="181" spans="1:11" s="13" customFormat="1" ht="18" customHeight="1" thickBot="1">
      <c r="A181" s="64"/>
      <c r="B181" s="65"/>
      <c r="C181" s="124"/>
      <c r="D181" s="124"/>
      <c r="E181" s="124"/>
      <c r="F181" s="89"/>
      <c r="G181" s="89" t="s">
        <v>33</v>
      </c>
      <c r="H181" s="331" t="str">
        <f>IF(H179&lt;&gt;"",ABS(G177-H177)/H179,"")</f>
        <v/>
      </c>
      <c r="I181" s="393" t="s">
        <v>506</v>
      </c>
      <c r="J181" s="387"/>
      <c r="K181" s="388"/>
    </row>
    <row r="182" spans="1:11" s="13" customFormat="1" ht="22.5" customHeight="1">
      <c r="A182" s="64"/>
      <c r="B182" s="81" t="s">
        <v>477</v>
      </c>
      <c r="C182" s="379"/>
      <c r="D182" s="379"/>
      <c r="E182" s="379"/>
      <c r="F182" s="379"/>
      <c r="G182" s="379"/>
      <c r="H182" s="379"/>
      <c r="I182" s="379"/>
      <c r="J182" s="379"/>
      <c r="K182" s="66"/>
    </row>
    <row r="183" spans="1:11" s="13" customFormat="1" ht="22.5" customHeight="1">
      <c r="A183" s="64"/>
      <c r="B183" s="81"/>
      <c r="C183" s="379"/>
      <c r="D183" s="379"/>
      <c r="E183" s="379"/>
      <c r="F183" s="379"/>
      <c r="G183" s="379"/>
      <c r="H183" s="379"/>
      <c r="I183" s="379"/>
      <c r="J183" s="379"/>
      <c r="K183" s="66"/>
    </row>
    <row r="184" spans="1:11" s="13" customFormat="1" ht="13.5" customHeight="1">
      <c r="A184" s="64"/>
      <c r="B184" s="379"/>
      <c r="C184" s="65"/>
      <c r="D184" s="201"/>
      <c r="E184" s="201"/>
      <c r="F184" s="201"/>
      <c r="G184" s="202"/>
      <c r="H184" s="202"/>
      <c r="I184" s="201"/>
      <c r="J184" s="201"/>
      <c r="K184" s="66"/>
    </row>
    <row r="185" spans="1:11" s="13" customFormat="1" ht="13.5" customHeight="1">
      <c r="A185" s="64"/>
      <c r="B185" s="379"/>
      <c r="C185" s="65"/>
      <c r="D185" s="201"/>
      <c r="E185" s="201"/>
      <c r="F185" s="201"/>
      <c r="G185" s="74" t="s">
        <v>27</v>
      </c>
      <c r="H185" s="138" t="s">
        <v>28</v>
      </c>
      <c r="I185" s="201"/>
      <c r="J185" s="201"/>
      <c r="K185" s="66"/>
    </row>
    <row r="186" spans="1:11" s="13" customFormat="1" ht="17.25" customHeight="1">
      <c r="A186" s="64"/>
      <c r="B186" s="381" t="s">
        <v>499</v>
      </c>
      <c r="C186" s="381"/>
      <c r="D186" s="201"/>
      <c r="E186" s="201"/>
      <c r="F186" s="119" t="s">
        <v>295</v>
      </c>
      <c r="G186" s="337"/>
      <c r="H186" s="337"/>
      <c r="I186" s="385" t="s">
        <v>71</v>
      </c>
      <c r="J186" s="757" t="s">
        <v>25</v>
      </c>
      <c r="K186" s="783"/>
    </row>
    <row r="187" spans="1:11" s="13" customFormat="1" ht="17.25" customHeight="1">
      <c r="A187" s="64"/>
      <c r="B187" s="381" t="s">
        <v>294</v>
      </c>
      <c r="C187" s="381"/>
      <c r="D187" s="201"/>
      <c r="E187" s="201"/>
      <c r="F187" s="119" t="s">
        <v>296</v>
      </c>
      <c r="G187" s="458" t="str">
        <f>+IF(G161&lt;&gt;0,G161,"")</f>
        <v/>
      </c>
      <c r="H187" s="458" t="str">
        <f>+IF(H161&lt;&gt;0,H161,"")</f>
        <v/>
      </c>
      <c r="I187" s="385" t="s">
        <v>53</v>
      </c>
      <c r="J187" s="757" t="s">
        <v>29</v>
      </c>
      <c r="K187" s="758"/>
    </row>
    <row r="188" spans="1:11" s="13" customFormat="1" ht="7.5" customHeight="1" thickBot="1">
      <c r="A188" s="64"/>
      <c r="B188" s="381"/>
      <c r="C188" s="381"/>
      <c r="D188" s="201"/>
      <c r="E188" s="201"/>
      <c r="F188" s="121"/>
      <c r="G188" s="30"/>
      <c r="H188" s="30"/>
      <c r="I188" s="385"/>
      <c r="J188" s="387"/>
      <c r="K188" s="388"/>
    </row>
    <row r="189" spans="1:11" s="13" customFormat="1" ht="19.5" customHeight="1" thickBot="1">
      <c r="A189" s="64"/>
      <c r="B189" s="381" t="s">
        <v>500</v>
      </c>
      <c r="C189" s="381"/>
      <c r="D189" s="65"/>
      <c r="E189" s="65"/>
      <c r="F189" s="119" t="s">
        <v>297</v>
      </c>
      <c r="G189" s="330" t="str">
        <f>IF(COUNTBLANK(G186:G187)=0,G186*60/G187,"")</f>
        <v/>
      </c>
      <c r="H189" s="330" t="str">
        <f>IF(COUNTBLANK(H186:H187)=0,H186*60/H187,"")</f>
        <v/>
      </c>
      <c r="I189" s="387" t="s">
        <v>72</v>
      </c>
      <c r="J189" s="757" t="s">
        <v>25</v>
      </c>
      <c r="K189" s="758"/>
    </row>
    <row r="190" spans="1:11" s="13" customFormat="1" ht="7.5" customHeight="1" thickBot="1">
      <c r="A190" s="64"/>
      <c r="B190" s="65"/>
      <c r="C190" s="381"/>
      <c r="D190" s="65"/>
      <c r="E190" s="65"/>
      <c r="F190" s="121"/>
      <c r="G190" s="187"/>
      <c r="H190" s="31"/>
      <c r="I190" s="387"/>
      <c r="J190" s="129"/>
      <c r="K190" s="199"/>
    </row>
    <row r="191" spans="1:11" s="13" customFormat="1" ht="22.5" customHeight="1" thickBot="1">
      <c r="A191" s="64"/>
      <c r="B191" s="65"/>
      <c r="C191" s="381"/>
      <c r="D191" s="65"/>
      <c r="E191" s="65"/>
      <c r="F191" s="65"/>
      <c r="G191" s="161" t="s">
        <v>298</v>
      </c>
      <c r="H191" s="352" t="str">
        <f>IF(COUNTBLANK(G189:H189)=0,(G189+H189)/2,"")</f>
        <v/>
      </c>
      <c r="I191" s="387" t="s">
        <v>72</v>
      </c>
      <c r="J191" s="757" t="s">
        <v>25</v>
      </c>
      <c r="K191" s="758"/>
    </row>
    <row r="192" spans="1:11" s="13" customFormat="1" ht="7.5" customHeight="1" thickBot="1">
      <c r="A192" s="64"/>
      <c r="B192" s="65"/>
      <c r="C192" s="381"/>
      <c r="D192" s="65"/>
      <c r="E192" s="65"/>
      <c r="F192" s="65"/>
      <c r="G192" s="121"/>
      <c r="H192" s="27"/>
      <c r="I192" s="387"/>
      <c r="J192" s="129"/>
      <c r="K192" s="199"/>
    </row>
    <row r="193" spans="1:11" s="13" customFormat="1" ht="18" customHeight="1" thickBot="1">
      <c r="A193" s="64"/>
      <c r="B193" s="65"/>
      <c r="C193" s="124"/>
      <c r="D193" s="124"/>
      <c r="E193" s="124"/>
      <c r="F193" s="89"/>
      <c r="G193" s="89" t="s">
        <v>33</v>
      </c>
      <c r="H193" s="344" t="str">
        <f>IF(H191&lt;&gt;"",ABS(G189-H189)/H191,"")</f>
        <v/>
      </c>
      <c r="I193" s="393" t="s">
        <v>506</v>
      </c>
      <c r="J193" s="387"/>
      <c r="K193" s="388"/>
    </row>
    <row r="194" spans="1:11" s="13" customFormat="1" ht="9.75" customHeight="1" thickBot="1">
      <c r="A194" s="110"/>
      <c r="B194" s="96"/>
      <c r="C194" s="226"/>
      <c r="D194" s="226"/>
      <c r="E194" s="226"/>
      <c r="F194" s="227"/>
      <c r="G194" s="227"/>
      <c r="H194" s="228"/>
      <c r="I194" s="220"/>
      <c r="J194" s="220"/>
      <c r="K194" s="229"/>
    </row>
    <row r="195" spans="1:11" s="13" customFormat="1" ht="19.899999999999999" customHeight="1" thickBot="1">
      <c r="A195" s="233"/>
      <c r="B195" s="233"/>
      <c r="C195" s="246"/>
      <c r="D195" s="246"/>
      <c r="E195" s="246"/>
      <c r="F195" s="247"/>
      <c r="G195" s="247"/>
      <c r="H195" s="248"/>
      <c r="I195" s="242"/>
      <c r="J195" s="242"/>
      <c r="K195" s="249"/>
    </row>
    <row r="196" spans="1:11" s="13" customFormat="1" ht="18.75" customHeight="1" thickBot="1">
      <c r="A196" s="732" t="s">
        <v>171</v>
      </c>
      <c r="B196" s="733"/>
      <c r="C196" s="733"/>
      <c r="D196" s="733"/>
      <c r="E196" s="733"/>
      <c r="F196" s="733"/>
      <c r="G196" s="733"/>
      <c r="H196" s="733"/>
      <c r="I196" s="733"/>
      <c r="J196" s="733"/>
      <c r="K196" s="734"/>
    </row>
    <row r="197" spans="1:11" s="13" customFormat="1" ht="28.5" customHeight="1" thickTop="1">
      <c r="A197" s="14" t="s">
        <v>179</v>
      </c>
      <c r="B197" s="711" t="str">
        <f>+表紙!$B$3&amp;"　　（５．エネルギー消費量）"</f>
        <v>アンダーカウンター洗浄機、ドアタイプ洗浄機（選択してください）　　（５．エネルギー消費量）</v>
      </c>
      <c r="C197" s="712"/>
      <c r="D197" s="712"/>
      <c r="E197" s="712"/>
      <c r="F197" s="712"/>
      <c r="G197" s="712"/>
      <c r="H197" s="745"/>
      <c r="I197" s="712" t="str">
        <f>"ガス種："&amp;表紙!$I$11</f>
        <v>ガス種：(選択して下さい)</v>
      </c>
      <c r="J197" s="712"/>
      <c r="K197" s="779"/>
    </row>
    <row r="198" spans="1:11" s="13" customFormat="1" ht="17.25" customHeight="1" thickBot="1">
      <c r="A198" s="15" t="s">
        <v>378</v>
      </c>
      <c r="B198" s="789" t="str">
        <f>IF(表紙!$B$6=0,"",表紙!$B$6)</f>
        <v/>
      </c>
      <c r="C198" s="789"/>
      <c r="D198" s="790"/>
      <c r="E198" s="790"/>
      <c r="F198" s="791"/>
      <c r="G198" s="374" t="s">
        <v>3</v>
      </c>
      <c r="H198" s="793" t="str">
        <f>IF(表紙!$H$5=0,"",表紙!$H$5)</f>
        <v/>
      </c>
      <c r="I198" s="794"/>
      <c r="J198" s="794"/>
      <c r="K198" s="795"/>
    </row>
    <row r="199" spans="1:11" s="13" customFormat="1" ht="15" customHeight="1">
      <c r="A199" s="80"/>
      <c r="B199" s="74"/>
      <c r="C199" s="74"/>
      <c r="D199" s="195"/>
      <c r="E199" s="114"/>
      <c r="F199" s="114"/>
      <c r="G199" s="115"/>
      <c r="H199" s="74"/>
      <c r="I199" s="115"/>
      <c r="J199" s="272"/>
      <c r="K199" s="116"/>
    </row>
    <row r="200" spans="1:11" s="13" customFormat="1" ht="22.5" customHeight="1">
      <c r="A200" s="64"/>
      <c r="B200" s="68" t="s">
        <v>515</v>
      </c>
      <c r="C200" s="124"/>
      <c r="D200" s="124"/>
      <c r="E200" s="124"/>
      <c r="F200" s="89"/>
      <c r="G200" s="89"/>
      <c r="H200" s="144"/>
      <c r="I200" s="387"/>
      <c r="J200" s="387"/>
      <c r="K200" s="388"/>
    </row>
    <row r="201" spans="1:11" s="13" customFormat="1" ht="15.75" customHeight="1">
      <c r="A201" s="64"/>
      <c r="B201" s="81" t="s">
        <v>476</v>
      </c>
      <c r="C201" s="124"/>
      <c r="D201" s="124"/>
      <c r="E201" s="124"/>
      <c r="F201" s="89"/>
      <c r="G201" s="89"/>
      <c r="H201" s="144"/>
      <c r="I201" s="387"/>
      <c r="J201" s="387"/>
      <c r="K201" s="388"/>
    </row>
    <row r="202" spans="1:11" s="13" customFormat="1" ht="20.25" customHeight="1">
      <c r="A202" s="64"/>
      <c r="B202" s="65" t="s">
        <v>153</v>
      </c>
      <c r="C202" s="65"/>
      <c r="D202" s="65"/>
      <c r="E202" s="65"/>
      <c r="F202" s="65"/>
      <c r="G202" s="65"/>
      <c r="H202" s="72"/>
      <c r="I202" s="72"/>
      <c r="J202" s="65"/>
      <c r="K202" s="66"/>
    </row>
    <row r="203" spans="1:11" s="13" customFormat="1" ht="18.75" customHeight="1">
      <c r="A203" s="64"/>
      <c r="B203" s="65"/>
      <c r="C203" s="65"/>
      <c r="D203" s="65"/>
      <c r="E203" s="65"/>
      <c r="F203" s="65"/>
      <c r="G203" s="65"/>
      <c r="H203" s="65"/>
      <c r="I203" s="65"/>
      <c r="J203" s="65"/>
      <c r="K203" s="66"/>
    </row>
    <row r="204" spans="1:11" s="13" customFormat="1" ht="18.75" customHeight="1">
      <c r="A204" s="64"/>
      <c r="B204" s="65"/>
      <c r="C204" s="65"/>
      <c r="D204" s="65"/>
      <c r="E204" s="65"/>
      <c r="F204" s="65"/>
      <c r="G204" s="65"/>
      <c r="H204" s="65"/>
      <c r="I204" s="65"/>
      <c r="J204" s="65"/>
      <c r="K204" s="66"/>
    </row>
    <row r="205" spans="1:11" s="13" customFormat="1" ht="10.5" customHeight="1">
      <c r="A205" s="64"/>
      <c r="B205" s="65"/>
      <c r="C205" s="65"/>
      <c r="D205" s="65"/>
      <c r="E205" s="65"/>
      <c r="F205" s="65"/>
      <c r="G205" s="65"/>
      <c r="H205" s="65"/>
      <c r="I205" s="65"/>
      <c r="J205" s="65"/>
      <c r="K205" s="66"/>
    </row>
    <row r="206" spans="1:11" s="13" customFormat="1" ht="18" customHeight="1">
      <c r="A206" s="64"/>
      <c r="B206" s="65"/>
      <c r="C206" s="381" t="s">
        <v>299</v>
      </c>
      <c r="D206" s="65"/>
      <c r="E206" s="65"/>
      <c r="F206" s="65"/>
      <c r="G206" s="119" t="s">
        <v>306</v>
      </c>
      <c r="H206" s="333" t="str">
        <f>H24</f>
        <v/>
      </c>
      <c r="I206" s="385" t="s">
        <v>54</v>
      </c>
      <c r="J206" s="757" t="s">
        <v>25</v>
      </c>
      <c r="K206" s="758"/>
    </row>
    <row r="207" spans="1:11" s="13" customFormat="1" ht="18" customHeight="1">
      <c r="A207" s="64"/>
      <c r="B207" s="65"/>
      <c r="C207" s="381" t="s">
        <v>300</v>
      </c>
      <c r="D207" s="65"/>
      <c r="E207" s="65"/>
      <c r="F207" s="65"/>
      <c r="G207" s="119" t="s">
        <v>269</v>
      </c>
      <c r="H207" s="333" t="str">
        <f>H90</f>
        <v/>
      </c>
      <c r="I207" s="385" t="s">
        <v>54</v>
      </c>
      <c r="J207" s="757" t="s">
        <v>25</v>
      </c>
      <c r="K207" s="758"/>
    </row>
    <row r="208" spans="1:11" s="13" customFormat="1" ht="18" customHeight="1">
      <c r="A208" s="64"/>
      <c r="B208" s="65"/>
      <c r="C208" s="381" t="s">
        <v>301</v>
      </c>
      <c r="D208" s="65"/>
      <c r="E208" s="65"/>
      <c r="F208" s="65"/>
      <c r="G208" s="119" t="s">
        <v>307</v>
      </c>
      <c r="H208" s="333" t="str">
        <f>H179</f>
        <v/>
      </c>
      <c r="I208" s="385" t="s">
        <v>11</v>
      </c>
      <c r="J208" s="757" t="s">
        <v>25</v>
      </c>
      <c r="K208" s="758"/>
    </row>
    <row r="209" spans="1:11" s="13" customFormat="1" ht="18" customHeight="1">
      <c r="A209" s="64"/>
      <c r="B209" s="65"/>
      <c r="C209" s="381" t="s">
        <v>302</v>
      </c>
      <c r="D209" s="65"/>
      <c r="E209" s="65"/>
      <c r="F209" s="65"/>
      <c r="G209" s="119" t="s">
        <v>308</v>
      </c>
      <c r="H209" s="333" t="str">
        <f>H129</f>
        <v/>
      </c>
      <c r="I209" s="385" t="s">
        <v>11</v>
      </c>
      <c r="J209" s="757" t="s">
        <v>25</v>
      </c>
      <c r="K209" s="758"/>
    </row>
    <row r="210" spans="1:11" s="13" customFormat="1" ht="18" customHeight="1">
      <c r="A210" s="64"/>
      <c r="B210" s="65"/>
      <c r="C210" s="381" t="s">
        <v>303</v>
      </c>
      <c r="D210" s="65"/>
      <c r="E210" s="65"/>
      <c r="F210" s="65"/>
      <c r="G210" s="119" t="s">
        <v>309</v>
      </c>
      <c r="H210" s="342" t="str">
        <f>+'4.処理能力'!H61</f>
        <v/>
      </c>
      <c r="I210" s="385" t="s">
        <v>55</v>
      </c>
      <c r="J210" s="757" t="s">
        <v>48</v>
      </c>
      <c r="K210" s="758"/>
    </row>
    <row r="211" spans="1:11" s="13" customFormat="1" ht="18" customHeight="1">
      <c r="A211" s="64"/>
      <c r="B211" s="65"/>
      <c r="C211" s="381" t="s">
        <v>304</v>
      </c>
      <c r="D211" s="65"/>
      <c r="E211" s="65"/>
      <c r="F211" s="72"/>
      <c r="G211" s="82" t="s">
        <v>310</v>
      </c>
      <c r="H211" s="319">
        <v>10</v>
      </c>
      <c r="I211" s="393" t="s">
        <v>65</v>
      </c>
      <c r="J211" s="129"/>
      <c r="K211" s="199"/>
    </row>
    <row r="212" spans="1:11" s="13" customFormat="1" ht="18" customHeight="1">
      <c r="A212" s="64"/>
      <c r="B212" s="65"/>
      <c r="C212" s="381" t="s">
        <v>305</v>
      </c>
      <c r="D212" s="279"/>
      <c r="E212" s="279"/>
      <c r="F212" s="279"/>
      <c r="G212" s="203" t="s">
        <v>311</v>
      </c>
      <c r="H212" s="319">
        <v>100</v>
      </c>
      <c r="I212" s="393" t="s">
        <v>64</v>
      </c>
      <c r="J212" s="129"/>
      <c r="K212" s="199"/>
    </row>
    <row r="213" spans="1:11" s="13" customFormat="1" ht="18" customHeight="1">
      <c r="A213" s="64"/>
      <c r="B213" s="65"/>
      <c r="C213" s="381" t="s">
        <v>446</v>
      </c>
      <c r="D213" s="109"/>
      <c r="E213" s="386"/>
      <c r="F213" s="65"/>
      <c r="G213" s="119" t="s">
        <v>312</v>
      </c>
      <c r="H213" s="319">
        <v>1</v>
      </c>
      <c r="I213" s="387" t="s">
        <v>20</v>
      </c>
      <c r="J213" s="129"/>
      <c r="K213" s="66"/>
    </row>
    <row r="214" spans="1:11" s="13" customFormat="1" ht="18" customHeight="1">
      <c r="A214" s="64"/>
      <c r="B214" s="65"/>
      <c r="C214" s="381" t="s">
        <v>447</v>
      </c>
      <c r="D214" s="109"/>
      <c r="E214" s="109"/>
      <c r="F214" s="65"/>
      <c r="G214" s="119" t="s">
        <v>313</v>
      </c>
      <c r="H214" s="319">
        <v>1</v>
      </c>
      <c r="I214" s="168" t="s">
        <v>73</v>
      </c>
      <c r="J214" s="757"/>
      <c r="K214" s="758"/>
    </row>
    <row r="215" spans="1:11" s="13" customFormat="1" ht="7.5" customHeight="1" thickBot="1">
      <c r="A215" s="64"/>
      <c r="B215" s="276"/>
      <c r="C215" s="276"/>
      <c r="D215" s="276"/>
      <c r="E215" s="276"/>
      <c r="F215" s="121"/>
      <c r="G215" s="166"/>
      <c r="H215" s="166"/>
      <c r="I215" s="168"/>
      <c r="J215" s="387"/>
      <c r="K215" s="388"/>
    </row>
    <row r="216" spans="1:11" s="13" customFormat="1" ht="24.75" customHeight="1" thickBot="1">
      <c r="A216" s="64"/>
      <c r="B216" s="65"/>
      <c r="C216" s="381" t="s">
        <v>315</v>
      </c>
      <c r="D216" s="89"/>
      <c r="E216" s="89"/>
      <c r="F216" s="65"/>
      <c r="G216" s="204" t="s">
        <v>314</v>
      </c>
      <c r="H216" s="346" t="str">
        <f>IF(COUNTBLANK(H206:H214)=0,H213*H206+H214*H207+H209*H212/H210+H208*(H211-H212/H210),"")</f>
        <v/>
      </c>
      <c r="I216" s="385" t="s">
        <v>41</v>
      </c>
      <c r="J216" s="757" t="s">
        <v>24</v>
      </c>
      <c r="K216" s="758"/>
    </row>
    <row r="217" spans="1:11" s="13" customFormat="1" ht="9" customHeight="1">
      <c r="A217" s="64"/>
      <c r="B217" s="65"/>
      <c r="C217" s="65"/>
      <c r="D217" s="89"/>
      <c r="E217" s="89"/>
      <c r="F217" s="65"/>
      <c r="G217" s="205"/>
      <c r="H217" s="206"/>
      <c r="I217" s="385"/>
      <c r="J217" s="387"/>
      <c r="K217" s="388"/>
    </row>
    <row r="218" spans="1:11" s="13" customFormat="1" ht="18" customHeight="1">
      <c r="A218" s="64"/>
      <c r="B218" s="93"/>
      <c r="C218" s="124"/>
      <c r="D218" s="124"/>
      <c r="E218" s="124"/>
      <c r="F218" s="89"/>
      <c r="G218" s="89"/>
      <c r="H218" s="144"/>
      <c r="I218" s="387"/>
      <c r="J218" s="387"/>
      <c r="K218" s="388"/>
    </row>
    <row r="219" spans="1:11" s="13" customFormat="1" ht="18" customHeight="1">
      <c r="A219" s="64"/>
      <c r="B219" s="81" t="s">
        <v>477</v>
      </c>
      <c r="C219" s="124"/>
      <c r="D219" s="124"/>
      <c r="E219" s="124"/>
      <c r="F219" s="89"/>
      <c r="G219" s="89"/>
      <c r="H219" s="144"/>
      <c r="I219" s="387"/>
      <c r="J219" s="387"/>
      <c r="K219" s="388"/>
    </row>
    <row r="220" spans="1:11" s="13" customFormat="1" ht="20.25" customHeight="1">
      <c r="A220" s="64"/>
      <c r="B220" s="65" t="s">
        <v>176</v>
      </c>
      <c r="C220" s="65"/>
      <c r="D220" s="65"/>
      <c r="E220" s="65"/>
      <c r="F220" s="65"/>
      <c r="G220" s="65"/>
      <c r="H220" s="65"/>
      <c r="I220" s="65"/>
      <c r="J220" s="65"/>
      <c r="K220" s="66"/>
    </row>
    <row r="221" spans="1:11" s="13" customFormat="1" ht="18.75" customHeight="1">
      <c r="A221" s="64"/>
      <c r="B221" s="65"/>
      <c r="C221" s="65"/>
      <c r="D221" s="65"/>
      <c r="E221" s="65"/>
      <c r="F221" s="65"/>
      <c r="G221" s="65"/>
      <c r="H221" s="65"/>
      <c r="I221" s="65"/>
      <c r="J221" s="65"/>
      <c r="K221" s="66"/>
    </row>
    <row r="222" spans="1:11" s="13" customFormat="1" ht="18.75" customHeight="1">
      <c r="A222" s="64"/>
      <c r="B222" s="65"/>
      <c r="C222" s="65"/>
      <c r="D222" s="65"/>
      <c r="E222" s="65"/>
      <c r="F222" s="65"/>
      <c r="G222" s="65"/>
      <c r="H222" s="65"/>
      <c r="I222" s="65"/>
      <c r="J222" s="65"/>
      <c r="K222" s="66"/>
    </row>
    <row r="223" spans="1:11" s="13" customFormat="1" ht="8.25" customHeight="1">
      <c r="A223" s="64"/>
      <c r="B223" s="65"/>
      <c r="C223" s="65"/>
      <c r="D223" s="65"/>
      <c r="E223" s="65"/>
      <c r="F223" s="65"/>
      <c r="G223" s="65"/>
      <c r="H223" s="65"/>
      <c r="I223" s="65"/>
      <c r="J223" s="65"/>
      <c r="K223" s="66"/>
    </row>
    <row r="224" spans="1:11" s="13" customFormat="1" ht="18.75" customHeight="1">
      <c r="A224" s="64"/>
      <c r="B224" s="65"/>
      <c r="C224" s="65" t="s">
        <v>501</v>
      </c>
      <c r="D224" s="65"/>
      <c r="E224" s="65"/>
      <c r="F224" s="65"/>
      <c r="G224" s="119" t="s">
        <v>316</v>
      </c>
      <c r="H224" s="333" t="str">
        <f>H44</f>
        <v/>
      </c>
      <c r="I224" s="385" t="s">
        <v>54</v>
      </c>
      <c r="J224" s="757" t="s">
        <v>25</v>
      </c>
      <c r="K224" s="758"/>
    </row>
    <row r="225" spans="1:11" s="13" customFormat="1" ht="18.75" customHeight="1">
      <c r="A225" s="64"/>
      <c r="B225" s="65"/>
      <c r="C225" s="65" t="s">
        <v>502</v>
      </c>
      <c r="D225" s="65"/>
      <c r="E225" s="65"/>
      <c r="F225" s="65"/>
      <c r="G225" s="119" t="s">
        <v>276</v>
      </c>
      <c r="H225" s="333" t="str">
        <f>H114</f>
        <v/>
      </c>
      <c r="I225" s="385" t="s">
        <v>54</v>
      </c>
      <c r="J225" s="757" t="s">
        <v>25</v>
      </c>
      <c r="K225" s="758"/>
    </row>
    <row r="226" spans="1:11" s="13" customFormat="1" ht="18.75" customHeight="1">
      <c r="A226" s="64"/>
      <c r="B226" s="65"/>
      <c r="C226" s="65" t="s">
        <v>503</v>
      </c>
      <c r="D226" s="65"/>
      <c r="E226" s="65"/>
      <c r="F226" s="65"/>
      <c r="G226" s="119" t="s">
        <v>297</v>
      </c>
      <c r="H226" s="333" t="str">
        <f>H191</f>
        <v/>
      </c>
      <c r="I226" s="385" t="s">
        <v>11</v>
      </c>
      <c r="J226" s="757" t="s">
        <v>25</v>
      </c>
      <c r="K226" s="758"/>
    </row>
    <row r="227" spans="1:11" s="13" customFormat="1" ht="18.75" customHeight="1">
      <c r="A227" s="64"/>
      <c r="B227" s="65"/>
      <c r="C227" s="65" t="s">
        <v>504</v>
      </c>
      <c r="D227" s="65"/>
      <c r="E227" s="65"/>
      <c r="F227" s="65"/>
      <c r="G227" s="119" t="s">
        <v>317</v>
      </c>
      <c r="H227" s="333" t="str">
        <f>H144</f>
        <v/>
      </c>
      <c r="I227" s="385" t="s">
        <v>11</v>
      </c>
      <c r="J227" s="757" t="s">
        <v>25</v>
      </c>
      <c r="K227" s="758"/>
    </row>
    <row r="228" spans="1:11" s="13" customFormat="1" ht="18.75" customHeight="1">
      <c r="A228" s="64"/>
      <c r="B228" s="65"/>
      <c r="C228" s="65" t="s">
        <v>303</v>
      </c>
      <c r="D228" s="65"/>
      <c r="E228" s="65"/>
      <c r="F228" s="65"/>
      <c r="G228" s="119" t="s">
        <v>309</v>
      </c>
      <c r="H228" s="342" t="str">
        <f>+'4.処理能力'!H61</f>
        <v/>
      </c>
      <c r="I228" s="385" t="s">
        <v>55</v>
      </c>
      <c r="J228" s="757" t="s">
        <v>48</v>
      </c>
      <c r="K228" s="758"/>
    </row>
    <row r="229" spans="1:11" s="13" customFormat="1" ht="18.75" customHeight="1">
      <c r="A229" s="64"/>
      <c r="B229" s="65"/>
      <c r="C229" s="65" t="s">
        <v>304</v>
      </c>
      <c r="D229" s="65"/>
      <c r="E229" s="65"/>
      <c r="F229" s="72"/>
      <c r="G229" s="82" t="s">
        <v>310</v>
      </c>
      <c r="H229" s="319">
        <v>10</v>
      </c>
      <c r="I229" s="393" t="s">
        <v>65</v>
      </c>
      <c r="J229" s="129"/>
      <c r="K229" s="199"/>
    </row>
    <row r="230" spans="1:11" s="13" customFormat="1" ht="18.75" customHeight="1">
      <c r="A230" s="64"/>
      <c r="B230" s="65"/>
      <c r="C230" s="381" t="s">
        <v>305</v>
      </c>
      <c r="D230" s="279"/>
      <c r="E230" s="279"/>
      <c r="F230" s="279"/>
      <c r="G230" s="203" t="s">
        <v>311</v>
      </c>
      <c r="H230" s="319">
        <v>100</v>
      </c>
      <c r="I230" s="393" t="s">
        <v>64</v>
      </c>
      <c r="J230" s="129"/>
      <c r="K230" s="199"/>
    </row>
    <row r="231" spans="1:11" s="13" customFormat="1" ht="18.75" customHeight="1">
      <c r="A231" s="64"/>
      <c r="B231" s="65"/>
      <c r="C231" s="381" t="s">
        <v>446</v>
      </c>
      <c r="D231" s="109"/>
      <c r="E231" s="386"/>
      <c r="F231" s="65"/>
      <c r="G231" s="119" t="s">
        <v>318</v>
      </c>
      <c r="H231" s="319">
        <v>1</v>
      </c>
      <c r="I231" s="387" t="s">
        <v>20</v>
      </c>
      <c r="J231" s="129"/>
      <c r="K231" s="66"/>
    </row>
    <row r="232" spans="1:11" s="13" customFormat="1" ht="18.75" customHeight="1">
      <c r="A232" s="64"/>
      <c r="B232" s="65"/>
      <c r="C232" s="381" t="s">
        <v>448</v>
      </c>
      <c r="D232" s="109"/>
      <c r="E232" s="109"/>
      <c r="F232" s="65"/>
      <c r="G232" s="119" t="s">
        <v>319</v>
      </c>
      <c r="H232" s="319">
        <v>1</v>
      </c>
      <c r="I232" s="168" t="s">
        <v>73</v>
      </c>
      <c r="J232" s="757"/>
      <c r="K232" s="758"/>
    </row>
    <row r="233" spans="1:11" s="13" customFormat="1" ht="17.25" customHeight="1">
      <c r="A233" s="64"/>
      <c r="B233" s="109"/>
      <c r="C233" s="109"/>
      <c r="D233" s="109"/>
      <c r="E233" s="109"/>
      <c r="F233" s="121"/>
      <c r="G233" s="166"/>
      <c r="H233" s="166"/>
      <c r="I233" s="168"/>
      <c r="J233" s="387"/>
      <c r="K233" s="388"/>
    </row>
    <row r="234" spans="1:11" s="13" customFormat="1" ht="7.5" customHeight="1" thickBot="1">
      <c r="A234" s="64"/>
      <c r="B234" s="276"/>
      <c r="C234" s="276"/>
      <c r="D234" s="276"/>
      <c r="E234" s="276"/>
      <c r="F234" s="121"/>
      <c r="G234" s="166"/>
      <c r="H234" s="166"/>
      <c r="I234" s="168"/>
      <c r="J234" s="387"/>
      <c r="K234" s="388"/>
    </row>
    <row r="235" spans="1:11" s="13" customFormat="1" ht="28.5" customHeight="1" thickBot="1">
      <c r="A235" s="64"/>
      <c r="B235" s="65"/>
      <c r="C235" s="65" t="s">
        <v>505</v>
      </c>
      <c r="D235" s="89"/>
      <c r="E235" s="89"/>
      <c r="F235" s="65"/>
      <c r="G235" s="204" t="s">
        <v>320</v>
      </c>
      <c r="H235" s="346" t="str">
        <f>IF(COUNTBLANK(H224:H232)=0,H231*H224+H232*H225+H227*H230/H228+H226*(H229-H230/H228),"")</f>
        <v/>
      </c>
      <c r="I235" s="385" t="s">
        <v>41</v>
      </c>
      <c r="J235" s="757" t="s">
        <v>24</v>
      </c>
      <c r="K235" s="758"/>
    </row>
    <row r="236" spans="1:11" s="13" customFormat="1" ht="28.5" customHeight="1">
      <c r="A236" s="64"/>
      <c r="B236" s="65"/>
      <c r="C236" s="65"/>
      <c r="D236" s="89"/>
      <c r="E236" s="89"/>
      <c r="F236" s="65"/>
      <c r="G236" s="205"/>
      <c r="H236" s="206"/>
      <c r="I236" s="385"/>
      <c r="J236" s="387"/>
      <c r="K236" s="388"/>
    </row>
    <row r="237" spans="1:11" s="13" customFormat="1" ht="18.75" customHeight="1">
      <c r="A237" s="64"/>
      <c r="B237" s="65"/>
      <c r="C237" s="65"/>
      <c r="D237" s="65"/>
      <c r="E237" s="65"/>
      <c r="F237" s="65"/>
      <c r="G237" s="65"/>
      <c r="H237" s="65"/>
      <c r="I237" s="65"/>
      <c r="J237" s="65"/>
      <c r="K237" s="66"/>
    </row>
    <row r="238" spans="1:11" s="13" customFormat="1" ht="18.75" customHeight="1">
      <c r="A238" s="64"/>
      <c r="B238" s="65"/>
      <c r="C238" s="65"/>
      <c r="D238" s="65"/>
      <c r="E238" s="65"/>
      <c r="F238" s="65"/>
      <c r="G238" s="65"/>
      <c r="H238" s="65"/>
      <c r="I238" s="65"/>
      <c r="J238" s="65"/>
      <c r="K238" s="66"/>
    </row>
    <row r="239" spans="1:11" s="13" customFormat="1" ht="18.75" customHeight="1" thickBot="1">
      <c r="A239" s="110"/>
      <c r="B239" s="96"/>
      <c r="C239" s="96"/>
      <c r="D239" s="96"/>
      <c r="E239" s="96"/>
      <c r="F239" s="96"/>
      <c r="G239" s="96"/>
      <c r="H239" s="96"/>
      <c r="I239" s="96"/>
      <c r="J239" s="96"/>
      <c r="K239" s="102"/>
    </row>
    <row r="240" spans="1:11" s="13" customFormat="1" ht="18.75" customHeight="1">
      <c r="A240" s="274"/>
      <c r="B240" s="274"/>
      <c r="C240" s="274"/>
      <c r="D240" s="274"/>
      <c r="E240" s="274"/>
      <c r="F240" s="274"/>
      <c r="G240" s="274"/>
      <c r="H240" s="274"/>
      <c r="I240" s="274"/>
      <c r="J240" s="274"/>
      <c r="K240" s="274"/>
    </row>
    <row r="241" spans="1:11" s="29" customFormat="1" ht="19.149999999999999" customHeight="1">
      <c r="A241" s="72"/>
      <c r="B241" s="72"/>
      <c r="C241" s="72"/>
      <c r="D241" s="72"/>
      <c r="E241" s="72"/>
      <c r="F241" s="72"/>
      <c r="G241" s="72"/>
      <c r="H241" s="72"/>
      <c r="I241" s="72"/>
      <c r="J241" s="72"/>
      <c r="K241" s="72"/>
    </row>
    <row r="242" spans="1:11" ht="8.4499999999999993" customHeight="1"/>
  </sheetData>
  <sheetProtection password="CC9A" sheet="1" objects="1" scenarios="1" formatCells="0" formatRows="0" insertRows="0" deleteRows="0"/>
  <mergeCells count="124">
    <mergeCell ref="J37:K37"/>
    <mergeCell ref="J42:K42"/>
    <mergeCell ref="J39:K39"/>
    <mergeCell ref="J46:K46"/>
    <mergeCell ref="C56:J57"/>
    <mergeCell ref="A49:K49"/>
    <mergeCell ref="B50:H50"/>
    <mergeCell ref="I50:K50"/>
    <mergeCell ref="B51:F51"/>
    <mergeCell ref="H51:K51"/>
    <mergeCell ref="J79:K79"/>
    <mergeCell ref="B52:C53"/>
    <mergeCell ref="E52:F53"/>
    <mergeCell ref="H52:H53"/>
    <mergeCell ref="J52:J53"/>
    <mergeCell ref="A94:K94"/>
    <mergeCell ref="B95:H95"/>
    <mergeCell ref="I95:K95"/>
    <mergeCell ref="J67:K67"/>
    <mergeCell ref="J69:K69"/>
    <mergeCell ref="J70:K70"/>
    <mergeCell ref="J65:K65"/>
    <mergeCell ref="J80:K80"/>
    <mergeCell ref="B81:E81"/>
    <mergeCell ref="J84:K84"/>
    <mergeCell ref="J85:K85"/>
    <mergeCell ref="J88:K88"/>
    <mergeCell ref="J90:K90"/>
    <mergeCell ref="J82:K82"/>
    <mergeCell ref="J83:K83"/>
    <mergeCell ref="I3:K3"/>
    <mergeCell ref="J17:K17"/>
    <mergeCell ref="C135:K135"/>
    <mergeCell ref="B172:G172"/>
    <mergeCell ref="J175:K175"/>
    <mergeCell ref="J81:K81"/>
    <mergeCell ref="J19:K19"/>
    <mergeCell ref="B22:D22"/>
    <mergeCell ref="J22:K22"/>
    <mergeCell ref="J24:K24"/>
    <mergeCell ref="J26:K26"/>
    <mergeCell ref="J16:K16"/>
    <mergeCell ref="J35:K35"/>
    <mergeCell ref="J5:J6"/>
    <mergeCell ref="B5:C6"/>
    <mergeCell ref="E5:F6"/>
    <mergeCell ref="J38:K38"/>
    <mergeCell ref="J13:K13"/>
    <mergeCell ref="J14:K14"/>
    <mergeCell ref="J162:K162"/>
    <mergeCell ref="C31:K31"/>
    <mergeCell ref="J15:K15"/>
    <mergeCell ref="J68:K68"/>
    <mergeCell ref="B75:G75"/>
    <mergeCell ref="J18:K18"/>
    <mergeCell ref="J112:K112"/>
    <mergeCell ref="J226:K226"/>
    <mergeCell ref="J228:K228"/>
    <mergeCell ref="A2:K2"/>
    <mergeCell ref="B4:F4"/>
    <mergeCell ref="H4:K4"/>
    <mergeCell ref="H5:H6"/>
    <mergeCell ref="J44:K44"/>
    <mergeCell ref="J107:K107"/>
    <mergeCell ref="J121:K121"/>
    <mergeCell ref="J225:K225"/>
    <mergeCell ref="J227:K227"/>
    <mergeCell ref="J191:K191"/>
    <mergeCell ref="J142:K142"/>
    <mergeCell ref="J138:K138"/>
    <mergeCell ref="J209:K209"/>
    <mergeCell ref="J210:K210"/>
    <mergeCell ref="J124:K124"/>
    <mergeCell ref="J36:K36"/>
    <mergeCell ref="J126:K126"/>
    <mergeCell ref="J139:K139"/>
    <mergeCell ref="J129:K129"/>
    <mergeCell ref="B3:H3"/>
    <mergeCell ref="J216:K216"/>
    <mergeCell ref="J177:K177"/>
    <mergeCell ref="J179:K179"/>
    <mergeCell ref="J206:K206"/>
    <mergeCell ref="B198:F198"/>
    <mergeCell ref="J164:K164"/>
    <mergeCell ref="J235:K235"/>
    <mergeCell ref="J232:K232"/>
    <mergeCell ref="J189:K189"/>
    <mergeCell ref="J186:K186"/>
    <mergeCell ref="J207:K207"/>
    <mergeCell ref="J208:K208"/>
    <mergeCell ref="J187:K187"/>
    <mergeCell ref="I197:K197"/>
    <mergeCell ref="H198:K198"/>
    <mergeCell ref="J224:K224"/>
    <mergeCell ref="J166:K166"/>
    <mergeCell ref="A196:K196"/>
    <mergeCell ref="B197:H197"/>
    <mergeCell ref="J214:K214"/>
    <mergeCell ref="D169:F169"/>
    <mergeCell ref="J165:K165"/>
    <mergeCell ref="J167:K167"/>
    <mergeCell ref="C152:J152"/>
    <mergeCell ref="B149:F149"/>
    <mergeCell ref="J141:K141"/>
    <mergeCell ref="J114:K114"/>
    <mergeCell ref="B96:F96"/>
    <mergeCell ref="H96:K96"/>
    <mergeCell ref="J161:K161"/>
    <mergeCell ref="J140:K140"/>
    <mergeCell ref="H149:K149"/>
    <mergeCell ref="A147:K147"/>
    <mergeCell ref="B148:H148"/>
    <mergeCell ref="I148:K148"/>
    <mergeCell ref="B156:E156"/>
    <mergeCell ref="J144:K144"/>
    <mergeCell ref="J105:K105"/>
    <mergeCell ref="J106:K106"/>
    <mergeCell ref="J108:K108"/>
    <mergeCell ref="C101:K101"/>
    <mergeCell ref="J125:K125"/>
    <mergeCell ref="B107:E107"/>
    <mergeCell ref="J122:K122"/>
    <mergeCell ref="J123:K123"/>
    <mergeCell ref="J109:K109"/>
  </mergeCells>
  <phoneticPr fontId="3"/>
  <conditionalFormatting sqref="H181 H193:H195">
    <cfRule type="cellIs" dxfId="7" priority="11" stopIfTrue="1" operator="greaterThan">
      <formula>0.1</formula>
    </cfRule>
  </conditionalFormatting>
  <conditionalFormatting sqref="H229 H211">
    <cfRule type="expression" dxfId="6" priority="9" stopIfTrue="1">
      <formula>$H$229&lt;&gt;10</formula>
    </cfRule>
  </conditionalFormatting>
  <conditionalFormatting sqref="H230 H212">
    <cfRule type="expression" dxfId="5" priority="8" stopIfTrue="1">
      <formula>$H$230&lt;&gt;100</formula>
    </cfRule>
  </conditionalFormatting>
  <conditionalFormatting sqref="H231 H213">
    <cfRule type="expression" dxfId="4" priority="7" stopIfTrue="1">
      <formula>$H$231&lt;&gt;1</formula>
    </cfRule>
  </conditionalFormatting>
  <conditionalFormatting sqref="H232 H214">
    <cfRule type="expression" dxfId="3" priority="6" stopIfTrue="1">
      <formula>$H$232&lt;&gt;1</formula>
    </cfRule>
  </conditionalFormatting>
  <dataValidations count="1">
    <dataValidation type="list" allowBlank="1" showInputMessage="1" showErrorMessage="1" sqref="G169 G72">
      <formula1>"（選択）,湿　式,乾　式"</formula1>
    </dataValidation>
  </dataValidations>
  <pageMargins left="0.78740157480314965" right="0.51181102362204722" top="0.59055118110236227" bottom="0.59055118110236227" header="0.19685039370078741" footer="0.19685039370078741"/>
  <pageSetup paperSize="9" fitToHeight="0" orientation="portrait" r:id="rId1"/>
  <headerFooter alignWithMargins="0"/>
  <rowBreaks count="4" manualBreakCount="4">
    <brk id="47" max="16383" man="1"/>
    <brk id="194" max="16383" man="1"/>
    <brk id="239" max="16383" man="1"/>
    <brk id="24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P90"/>
  <sheetViews>
    <sheetView view="pageBreakPreview" zoomScaleNormal="100" zoomScaleSheetLayoutView="100" workbookViewId="0">
      <selection activeCell="H8" sqref="H8"/>
    </sheetView>
  </sheetViews>
  <sheetFormatPr defaultColWidth="9" defaultRowHeight="13.5"/>
  <cols>
    <col min="1" max="1" width="8.125" style="12" customWidth="1"/>
    <col min="2" max="2" width="5.75" style="12" customWidth="1"/>
    <col min="3" max="3" width="12.125" style="12" customWidth="1"/>
    <col min="4" max="4" width="12.25" style="12" customWidth="1"/>
    <col min="5" max="5" width="11.125" style="12" customWidth="1"/>
    <col min="6" max="6" width="10.375" style="12" customWidth="1"/>
    <col min="7" max="7" width="6.625" style="12" customWidth="1"/>
    <col min="8" max="8" width="8.625" style="12" customWidth="1"/>
    <col min="9" max="9" width="5.625" style="12" customWidth="1"/>
    <col min="10" max="10" width="5" style="12" customWidth="1"/>
    <col min="11" max="11" width="4" style="12" customWidth="1"/>
    <col min="12" max="12" width="11.875" style="12" customWidth="1"/>
    <col min="13" max="16384" width="9" style="12"/>
  </cols>
  <sheetData>
    <row r="1" spans="1:16" ht="14.25" thickBot="1">
      <c r="A1" s="107"/>
      <c r="B1" s="107"/>
      <c r="C1" s="107"/>
      <c r="D1" s="107"/>
      <c r="E1" s="107"/>
      <c r="F1" s="107"/>
      <c r="G1" s="107"/>
      <c r="H1" s="107"/>
      <c r="I1" s="107"/>
      <c r="J1" s="107"/>
      <c r="K1" s="107"/>
    </row>
    <row r="2" spans="1:16" s="13" customFormat="1" ht="18.75" customHeight="1" thickBot="1">
      <c r="A2" s="732" t="s">
        <v>171</v>
      </c>
      <c r="B2" s="733"/>
      <c r="C2" s="733"/>
      <c r="D2" s="733"/>
      <c r="E2" s="733"/>
      <c r="F2" s="733"/>
      <c r="G2" s="733"/>
      <c r="H2" s="733"/>
      <c r="I2" s="733"/>
      <c r="J2" s="733"/>
      <c r="K2" s="734"/>
    </row>
    <row r="3" spans="1:16" s="13" customFormat="1" ht="28.5" customHeight="1" thickTop="1">
      <c r="A3" s="14" t="s">
        <v>179</v>
      </c>
      <c r="B3" s="711" t="str">
        <f>+表紙!B3&amp;"　　（６．給水量または給湯量）"</f>
        <v>アンダーカウンター洗浄機、ドアタイプ洗浄機（選択してください）　　（６．給水量または給湯量）</v>
      </c>
      <c r="C3" s="712"/>
      <c r="D3" s="712"/>
      <c r="E3" s="712"/>
      <c r="F3" s="712"/>
      <c r="G3" s="712"/>
      <c r="H3" s="745"/>
      <c r="I3" s="713" t="str">
        <f>"ガス種："&amp;表紙!I11</f>
        <v>ガス種：(選択して下さい)</v>
      </c>
      <c r="J3" s="761"/>
      <c r="K3" s="714"/>
    </row>
    <row r="4" spans="1:16" s="13" customFormat="1" ht="18" customHeight="1" thickBot="1">
      <c r="A4" s="15" t="s">
        <v>378</v>
      </c>
      <c r="B4" s="720" t="str">
        <f>IF(表紙!$B$6=0,"",表紙!$B$6)</f>
        <v/>
      </c>
      <c r="C4" s="720"/>
      <c r="D4" s="721"/>
      <c r="E4" s="721"/>
      <c r="F4" s="722"/>
      <c r="G4" s="374" t="s">
        <v>3</v>
      </c>
      <c r="H4" s="725" t="str">
        <f>IF(表紙!$H$5=0,"",表紙!$H$5)</f>
        <v/>
      </c>
      <c r="I4" s="726"/>
      <c r="J4" s="726"/>
      <c r="K4" s="727"/>
    </row>
    <row r="5" spans="1:16" s="13" customFormat="1" ht="15" customHeight="1">
      <c r="A5" s="183"/>
      <c r="B5" s="65"/>
      <c r="C5" s="65"/>
      <c r="D5" s="65"/>
      <c r="E5" s="65"/>
      <c r="F5" s="65"/>
      <c r="G5" s="65"/>
      <c r="H5" s="65"/>
      <c r="I5" s="65"/>
      <c r="J5" s="65"/>
      <c r="K5" s="66"/>
    </row>
    <row r="6" spans="1:16" s="13" customFormat="1" ht="22.5" customHeight="1">
      <c r="A6" s="64"/>
      <c r="B6" s="68" t="s">
        <v>154</v>
      </c>
      <c r="C6" s="65"/>
      <c r="D6" s="65"/>
      <c r="E6" s="65"/>
      <c r="F6" s="65"/>
      <c r="G6" s="74"/>
      <c r="H6" s="65"/>
      <c r="I6" s="65"/>
      <c r="J6" s="65"/>
      <c r="K6" s="66"/>
      <c r="M6" s="18"/>
      <c r="N6" s="36"/>
    </row>
    <row r="7" spans="1:16" s="13" customFormat="1" ht="17.45" customHeight="1">
      <c r="A7" s="64"/>
      <c r="B7" s="147" t="s">
        <v>435</v>
      </c>
      <c r="C7" s="147"/>
      <c r="D7" s="147"/>
      <c r="E7" s="147"/>
      <c r="F7" s="147"/>
      <c r="G7" s="147"/>
      <c r="H7" s="147"/>
      <c r="I7" s="147"/>
      <c r="J7" s="147"/>
      <c r="K7" s="66"/>
      <c r="M7" s="18"/>
      <c r="N7" s="36"/>
    </row>
    <row r="8" spans="1:16" s="13" customFormat="1" ht="30" customHeight="1">
      <c r="A8" s="64"/>
      <c r="B8" s="65" t="s">
        <v>489</v>
      </c>
      <c r="C8" s="65"/>
      <c r="D8" s="65"/>
      <c r="E8" s="65"/>
      <c r="F8" s="65"/>
      <c r="G8" s="137" t="s">
        <v>321</v>
      </c>
      <c r="H8" s="345" t="str">
        <f>IF(+表紙!D12&lt;&gt;"",+表紙!D12,"")</f>
        <v/>
      </c>
      <c r="I8" s="129" t="s">
        <v>0</v>
      </c>
      <c r="J8" s="757" t="s">
        <v>24</v>
      </c>
      <c r="K8" s="783"/>
      <c r="M8" s="18"/>
      <c r="N8" s="36"/>
    </row>
    <row r="9" spans="1:16" s="13" customFormat="1" ht="15" customHeight="1">
      <c r="A9" s="64"/>
      <c r="B9" s="65"/>
      <c r="C9" s="65"/>
      <c r="D9" s="65"/>
      <c r="E9" s="65"/>
      <c r="F9" s="65"/>
      <c r="G9" s="161"/>
      <c r="H9" s="206"/>
      <c r="I9" s="129"/>
      <c r="J9" s="387"/>
      <c r="K9" s="388"/>
      <c r="M9" s="18"/>
      <c r="N9" s="36"/>
    </row>
    <row r="10" spans="1:16" s="13" customFormat="1" ht="22.5" customHeight="1">
      <c r="A10" s="64"/>
      <c r="B10" s="68" t="s">
        <v>78</v>
      </c>
      <c r="C10" s="65"/>
      <c r="D10" s="65"/>
      <c r="E10" s="65"/>
      <c r="F10" s="65"/>
      <c r="G10" s="65"/>
      <c r="H10" s="65"/>
      <c r="I10" s="129"/>
      <c r="J10" s="129"/>
      <c r="K10" s="66"/>
      <c r="M10" s="18"/>
      <c r="N10" s="36"/>
    </row>
    <row r="11" spans="1:16" s="13" customFormat="1" ht="15" customHeight="1">
      <c r="A11" s="64"/>
      <c r="B11" s="147" t="s">
        <v>436</v>
      </c>
      <c r="C11" s="147"/>
      <c r="D11" s="147"/>
      <c r="E11" s="147"/>
      <c r="F11" s="147"/>
      <c r="G11" s="147"/>
      <c r="H11" s="147"/>
      <c r="I11" s="147"/>
      <c r="J11" s="147"/>
      <c r="K11" s="66"/>
    </row>
    <row r="12" spans="1:16" s="13" customFormat="1" ht="30" customHeight="1">
      <c r="A12" s="64"/>
      <c r="B12" s="65" t="s">
        <v>490</v>
      </c>
      <c r="C12" s="65"/>
      <c r="D12" s="65"/>
      <c r="E12" s="65"/>
      <c r="F12" s="65"/>
      <c r="G12" s="137" t="s">
        <v>322</v>
      </c>
      <c r="H12" s="345" t="str">
        <f>IF(+表紙!C15&lt;&gt;"",ROUND(+表紙!C15,1),"")</f>
        <v/>
      </c>
      <c r="I12" s="129" t="s">
        <v>42</v>
      </c>
      <c r="J12" s="757" t="s">
        <v>24</v>
      </c>
      <c r="K12" s="758"/>
      <c r="M12" s="18"/>
    </row>
    <row r="13" spans="1:16" s="13" customFormat="1" ht="15" customHeight="1">
      <c r="A13" s="64"/>
      <c r="B13" s="65"/>
      <c r="C13" s="207"/>
      <c r="D13" s="65"/>
      <c r="E13" s="65"/>
      <c r="F13" s="65"/>
      <c r="G13" s="121"/>
      <c r="H13" s="156"/>
      <c r="I13" s="65"/>
      <c r="J13" s="65"/>
      <c r="K13" s="66"/>
      <c r="M13" s="18"/>
      <c r="N13" s="17"/>
      <c r="O13" s="17"/>
      <c r="P13" s="17"/>
    </row>
    <row r="14" spans="1:16" s="13" customFormat="1" ht="22.5" customHeight="1">
      <c r="A14" s="64"/>
      <c r="B14" s="68" t="s">
        <v>79</v>
      </c>
      <c r="C14" s="65"/>
      <c r="D14" s="65"/>
      <c r="E14" s="65"/>
      <c r="F14" s="65"/>
      <c r="G14" s="65"/>
      <c r="H14" s="65"/>
      <c r="I14" s="65"/>
      <c r="J14" s="65"/>
      <c r="K14" s="66"/>
      <c r="M14" s="17"/>
      <c r="N14" s="17"/>
      <c r="O14" s="17"/>
      <c r="P14" s="17"/>
    </row>
    <row r="15" spans="1:16" s="13" customFormat="1" ht="15" customHeight="1">
      <c r="A15" s="64"/>
      <c r="B15" s="65" t="s">
        <v>66</v>
      </c>
      <c r="C15" s="74"/>
      <c r="D15" s="138"/>
      <c r="E15" s="138"/>
      <c r="F15" s="389"/>
      <c r="G15" s="208"/>
      <c r="H15" s="65"/>
      <c r="I15" s="65"/>
      <c r="J15" s="65"/>
      <c r="K15" s="66"/>
      <c r="M15" s="18"/>
      <c r="N15" s="17"/>
      <c r="O15" s="17"/>
      <c r="P15" s="17"/>
    </row>
    <row r="16" spans="1:16" s="13" customFormat="1" ht="21" customHeight="1">
      <c r="A16" s="64"/>
      <c r="B16" s="65"/>
      <c r="C16" s="74"/>
      <c r="D16" s="74"/>
      <c r="E16" s="74"/>
      <c r="F16" s="65"/>
      <c r="G16" s="65"/>
      <c r="H16" s="65"/>
      <c r="I16" s="65"/>
      <c r="J16" s="65"/>
      <c r="K16" s="66"/>
      <c r="M16" s="17"/>
      <c r="N16" s="17"/>
      <c r="O16" s="17"/>
      <c r="P16" s="17"/>
    </row>
    <row r="17" spans="1:16" s="13" customFormat="1" ht="22.5" customHeight="1">
      <c r="A17" s="64"/>
      <c r="B17" s="384" t="s">
        <v>464</v>
      </c>
      <c r="C17" s="65"/>
      <c r="D17" s="65"/>
      <c r="E17" s="65"/>
      <c r="F17" s="65"/>
      <c r="G17" s="65"/>
      <c r="H17" s="65"/>
      <c r="I17" s="65"/>
      <c r="J17" s="65"/>
      <c r="K17" s="66"/>
      <c r="M17" s="18"/>
      <c r="N17" s="17"/>
      <c r="O17" s="17"/>
      <c r="P17" s="17"/>
    </row>
    <row r="18" spans="1:16">
      <c r="A18" s="86"/>
      <c r="B18" s="65" t="s">
        <v>155</v>
      </c>
      <c r="C18" s="107"/>
      <c r="D18" s="72"/>
      <c r="E18" s="72"/>
      <c r="F18" s="72"/>
      <c r="G18" s="72"/>
      <c r="H18" s="72"/>
      <c r="I18" s="72"/>
      <c r="J18" s="72"/>
      <c r="K18" s="101"/>
    </row>
    <row r="19" spans="1:16">
      <c r="A19" s="86"/>
      <c r="B19" s="72"/>
      <c r="C19" s="65"/>
      <c r="D19" s="72"/>
      <c r="E19" s="72"/>
      <c r="F19" s="72"/>
      <c r="G19" s="72"/>
      <c r="H19" s="72"/>
      <c r="I19" s="72"/>
      <c r="J19" s="72"/>
      <c r="K19" s="101"/>
    </row>
    <row r="20" spans="1:16" ht="19.5" customHeight="1">
      <c r="A20" s="86"/>
      <c r="B20" s="72"/>
      <c r="C20" s="65"/>
      <c r="D20" s="72"/>
      <c r="E20" s="72"/>
      <c r="F20" s="72"/>
      <c r="G20" s="72"/>
      <c r="H20" s="72"/>
      <c r="I20" s="72"/>
      <c r="J20" s="72"/>
      <c r="K20" s="101"/>
    </row>
    <row r="21" spans="1:16" s="13" customFormat="1" ht="19.5" customHeight="1">
      <c r="A21" s="64"/>
      <c r="B21" s="65" t="s">
        <v>323</v>
      </c>
      <c r="C21" s="65"/>
      <c r="D21" s="65"/>
      <c r="E21" s="65"/>
      <c r="F21" s="65"/>
      <c r="G21" s="119" t="s">
        <v>329</v>
      </c>
      <c r="H21" s="334" t="str">
        <f>+H8</f>
        <v/>
      </c>
      <c r="I21" s="387" t="s">
        <v>0</v>
      </c>
      <c r="J21" s="757" t="s">
        <v>24</v>
      </c>
      <c r="K21" s="792"/>
      <c r="M21" s="18"/>
      <c r="N21" s="17"/>
      <c r="O21" s="17"/>
      <c r="P21" s="17"/>
    </row>
    <row r="22" spans="1:16" s="13" customFormat="1" ht="19.5" customHeight="1">
      <c r="A22" s="64"/>
      <c r="B22" s="65" t="s">
        <v>324</v>
      </c>
      <c r="C22" s="65"/>
      <c r="D22" s="65"/>
      <c r="E22" s="65"/>
      <c r="F22" s="65"/>
      <c r="G22" s="119" t="s">
        <v>330</v>
      </c>
      <c r="H22" s="334" t="str">
        <f>+H12</f>
        <v/>
      </c>
      <c r="I22" s="387" t="s">
        <v>75</v>
      </c>
      <c r="J22" s="757" t="s">
        <v>24</v>
      </c>
      <c r="K22" s="792"/>
    </row>
    <row r="23" spans="1:16" s="13" customFormat="1" ht="19.5" customHeight="1">
      <c r="A23" s="64"/>
      <c r="B23" s="65" t="s">
        <v>325</v>
      </c>
      <c r="C23" s="65"/>
      <c r="D23" s="65"/>
      <c r="E23" s="65"/>
      <c r="F23" s="65"/>
      <c r="G23" s="119" t="s">
        <v>331</v>
      </c>
      <c r="H23" s="459">
        <f>+'5.エネルギー消費量'!H231</f>
        <v>1</v>
      </c>
      <c r="I23" s="387" t="s">
        <v>73</v>
      </c>
      <c r="J23" s="757"/>
      <c r="K23" s="792"/>
    </row>
    <row r="24" spans="1:16" s="13" customFormat="1" ht="19.5" customHeight="1">
      <c r="A24" s="196"/>
      <c r="B24" s="764" t="s">
        <v>326</v>
      </c>
      <c r="C24" s="764"/>
      <c r="D24" s="764"/>
      <c r="E24" s="764"/>
      <c r="F24" s="764"/>
      <c r="G24" s="119" t="s">
        <v>332</v>
      </c>
      <c r="H24" s="459">
        <f>+'5.エネルギー消費量'!H232</f>
        <v>1</v>
      </c>
      <c r="I24" s="387" t="s">
        <v>73</v>
      </c>
      <c r="J24" s="757"/>
      <c r="K24" s="792"/>
    </row>
    <row r="25" spans="1:16" s="13" customFormat="1" ht="19.5" customHeight="1">
      <c r="A25" s="64"/>
      <c r="B25" s="805" t="s">
        <v>327</v>
      </c>
      <c r="C25" s="805"/>
      <c r="D25" s="805"/>
      <c r="E25" s="805"/>
      <c r="F25" s="805"/>
      <c r="G25" s="209" t="s">
        <v>333</v>
      </c>
      <c r="H25" s="459">
        <f>+'5.エネルギー消費量'!H230</f>
        <v>100</v>
      </c>
      <c r="I25" s="387" t="s">
        <v>74</v>
      </c>
      <c r="J25" s="387"/>
      <c r="K25" s="66"/>
    </row>
    <row r="26" spans="1:16" s="13" customFormat="1" ht="7.5" customHeight="1" thickBot="1">
      <c r="A26" s="64"/>
      <c r="B26" s="65"/>
      <c r="C26" s="210"/>
      <c r="D26" s="65"/>
      <c r="E26" s="65"/>
      <c r="F26" s="65"/>
      <c r="G26" s="65"/>
      <c r="H26" s="276"/>
      <c r="I26" s="65"/>
      <c r="J26" s="65"/>
      <c r="K26" s="66"/>
    </row>
    <row r="27" spans="1:16" s="13" customFormat="1" ht="30" customHeight="1" thickBot="1">
      <c r="A27" s="64"/>
      <c r="B27" s="65" t="s">
        <v>328</v>
      </c>
      <c r="C27" s="65"/>
      <c r="D27" s="65"/>
      <c r="E27" s="65"/>
      <c r="F27" s="65"/>
      <c r="G27" s="137" t="s">
        <v>334</v>
      </c>
      <c r="H27" s="346" t="str">
        <f>IF(COUNTBLANK(H21:H25)=0,(H23+H24)*H21+H25*H22,"")</f>
        <v/>
      </c>
      <c r="I27" s="129" t="s">
        <v>1</v>
      </c>
      <c r="J27" s="757" t="s">
        <v>24</v>
      </c>
      <c r="K27" s="783"/>
    </row>
    <row r="28" spans="1:16" s="13" customFormat="1" ht="15" customHeight="1">
      <c r="A28" s="64"/>
      <c r="B28" s="65"/>
      <c r="C28" s="65"/>
      <c r="D28" s="65"/>
      <c r="E28" s="65"/>
      <c r="F28" s="65"/>
      <c r="G28" s="65"/>
      <c r="H28" s="65"/>
      <c r="I28" s="89"/>
      <c r="J28" s="65"/>
      <c r="K28" s="66"/>
    </row>
    <row r="29" spans="1:16" s="13" customFormat="1" ht="15" customHeight="1">
      <c r="A29" s="64"/>
      <c r="B29" s="65"/>
      <c r="C29" s="65"/>
      <c r="D29" s="65"/>
      <c r="E29" s="65"/>
      <c r="F29" s="65"/>
      <c r="G29" s="65"/>
      <c r="H29" s="65"/>
      <c r="I29" s="89"/>
      <c r="J29" s="65"/>
      <c r="K29" s="66"/>
    </row>
    <row r="30" spans="1:16" s="13" customFormat="1" ht="15" customHeight="1">
      <c r="A30" s="64"/>
      <c r="B30" s="65"/>
      <c r="C30" s="65"/>
      <c r="D30" s="65"/>
      <c r="E30" s="65"/>
      <c r="F30" s="65"/>
      <c r="G30" s="65"/>
      <c r="H30" s="65"/>
      <c r="I30" s="65"/>
      <c r="J30" s="65"/>
      <c r="K30" s="66"/>
    </row>
    <row r="31" spans="1:16" s="13" customFormat="1" ht="15" customHeight="1">
      <c r="A31" s="64"/>
      <c r="B31" s="65"/>
      <c r="C31" s="65"/>
      <c r="D31" s="65"/>
      <c r="E31" s="65"/>
      <c r="F31" s="65"/>
      <c r="G31" s="65"/>
      <c r="H31" s="65"/>
      <c r="I31" s="65"/>
      <c r="J31" s="65"/>
      <c r="K31" s="66"/>
    </row>
    <row r="32" spans="1:16" s="13" customFormat="1" ht="15" customHeight="1">
      <c r="A32" s="64"/>
      <c r="B32" s="65"/>
      <c r="C32" s="65"/>
      <c r="D32" s="65"/>
      <c r="E32" s="65"/>
      <c r="F32" s="65"/>
      <c r="G32" s="65"/>
      <c r="H32" s="65"/>
      <c r="I32" s="65"/>
      <c r="J32" s="65"/>
      <c r="K32" s="66"/>
    </row>
    <row r="33" spans="1:16" s="13" customFormat="1" ht="15" customHeight="1">
      <c r="A33" s="64"/>
      <c r="B33" s="65"/>
      <c r="C33" s="65"/>
      <c r="D33" s="65"/>
      <c r="E33" s="65"/>
      <c r="F33" s="65"/>
      <c r="G33" s="65"/>
      <c r="H33" s="65"/>
      <c r="I33" s="65"/>
      <c r="J33" s="65"/>
      <c r="K33" s="66"/>
    </row>
    <row r="34" spans="1:16" s="13" customFormat="1" ht="15" customHeight="1">
      <c r="A34" s="64"/>
      <c r="B34" s="65"/>
      <c r="C34" s="65"/>
      <c r="D34" s="65"/>
      <c r="E34" s="65"/>
      <c r="F34" s="65"/>
      <c r="G34" s="65"/>
      <c r="H34" s="65"/>
      <c r="I34" s="65"/>
      <c r="J34" s="65"/>
      <c r="K34" s="66"/>
    </row>
    <row r="35" spans="1:16" s="13" customFormat="1" ht="15" customHeight="1">
      <c r="A35" s="64"/>
      <c r="B35" s="65"/>
      <c r="C35" s="65"/>
      <c r="D35" s="65"/>
      <c r="E35" s="65"/>
      <c r="F35" s="65"/>
      <c r="G35" s="65"/>
      <c r="H35" s="65"/>
      <c r="I35" s="65"/>
      <c r="J35" s="65"/>
      <c r="K35" s="66"/>
    </row>
    <row r="36" spans="1:16" s="13" customFormat="1" ht="15" customHeight="1">
      <c r="A36" s="64"/>
      <c r="B36" s="65"/>
      <c r="C36" s="65"/>
      <c r="D36" s="65"/>
      <c r="E36" s="65"/>
      <c r="F36" s="65"/>
      <c r="G36" s="65"/>
      <c r="H36" s="65"/>
      <c r="I36" s="65"/>
      <c r="J36" s="65"/>
      <c r="K36" s="66"/>
    </row>
    <row r="37" spans="1:16" s="13" customFormat="1" ht="15" customHeight="1">
      <c r="A37" s="64"/>
      <c r="B37" s="65"/>
      <c r="C37" s="65"/>
      <c r="D37" s="65"/>
      <c r="E37" s="65"/>
      <c r="F37" s="65"/>
      <c r="G37" s="65"/>
      <c r="H37" s="65"/>
      <c r="I37" s="65"/>
      <c r="J37" s="65"/>
      <c r="K37" s="66"/>
    </row>
    <row r="38" spans="1:16" s="13" customFormat="1" ht="15" customHeight="1">
      <c r="A38" s="64"/>
      <c r="B38" s="65"/>
      <c r="C38" s="65"/>
      <c r="D38" s="65"/>
      <c r="E38" s="65"/>
      <c r="F38" s="65"/>
      <c r="G38" s="65"/>
      <c r="H38" s="65"/>
      <c r="I38" s="65"/>
      <c r="J38" s="65"/>
      <c r="K38" s="66"/>
    </row>
    <row r="39" spans="1:16" s="13" customFormat="1" ht="15" customHeight="1">
      <c r="A39" s="64"/>
      <c r="B39" s="65"/>
      <c r="C39" s="65"/>
      <c r="D39" s="65"/>
      <c r="E39" s="65"/>
      <c r="F39" s="65"/>
      <c r="G39" s="65"/>
      <c r="H39" s="65"/>
      <c r="I39" s="65"/>
      <c r="J39" s="65"/>
      <c r="K39" s="66"/>
    </row>
    <row r="40" spans="1:16" s="13" customFormat="1" ht="15" customHeight="1">
      <c r="A40" s="64"/>
      <c r="B40" s="65"/>
      <c r="C40" s="65"/>
      <c r="D40" s="65"/>
      <c r="E40" s="65"/>
      <c r="F40" s="65"/>
      <c r="G40" s="65"/>
      <c r="H40" s="65"/>
      <c r="I40" s="65"/>
      <c r="J40" s="65"/>
      <c r="K40" s="66"/>
    </row>
    <row r="41" spans="1:16" s="13" customFormat="1" ht="15" customHeight="1">
      <c r="A41" s="64"/>
      <c r="B41" s="65"/>
      <c r="C41" s="65"/>
      <c r="D41" s="65"/>
      <c r="E41" s="65"/>
      <c r="F41" s="65"/>
      <c r="G41" s="65"/>
      <c r="H41" s="65"/>
      <c r="I41" s="65"/>
      <c r="J41" s="65"/>
      <c r="K41" s="66"/>
    </row>
    <row r="42" spans="1:16" s="13" customFormat="1" ht="15" customHeight="1">
      <c r="A42" s="64"/>
      <c r="B42" s="65"/>
      <c r="C42" s="65"/>
      <c r="D42" s="65"/>
      <c r="E42" s="65"/>
      <c r="F42" s="65"/>
      <c r="G42" s="65"/>
      <c r="H42" s="65"/>
      <c r="I42" s="65"/>
      <c r="J42" s="65"/>
      <c r="K42" s="66"/>
    </row>
    <row r="43" spans="1:16" s="13" customFormat="1" ht="15" customHeight="1">
      <c r="A43" s="64"/>
      <c r="B43" s="65"/>
      <c r="C43" s="65"/>
      <c r="D43" s="65"/>
      <c r="E43" s="65"/>
      <c r="F43" s="65"/>
      <c r="G43" s="65"/>
      <c r="H43" s="65"/>
      <c r="I43" s="65"/>
      <c r="J43" s="65"/>
      <c r="K43" s="66"/>
      <c r="M43" s="12"/>
      <c r="N43" s="12"/>
      <c r="O43" s="12"/>
      <c r="P43" s="12"/>
    </row>
    <row r="44" spans="1:16" s="13" customFormat="1" ht="15" customHeight="1">
      <c r="A44" s="64"/>
      <c r="B44" s="65"/>
      <c r="C44" s="65"/>
      <c r="D44" s="65"/>
      <c r="E44" s="65"/>
      <c r="F44" s="65"/>
      <c r="G44" s="65"/>
      <c r="H44" s="65"/>
      <c r="I44" s="65"/>
      <c r="J44" s="65"/>
      <c r="K44" s="66"/>
      <c r="M44" s="18"/>
    </row>
    <row r="45" spans="1:16" s="13" customFormat="1" ht="15" customHeight="1">
      <c r="A45" s="64"/>
      <c r="B45" s="65"/>
      <c r="C45" s="74"/>
      <c r="D45" s="211"/>
      <c r="E45" s="211"/>
      <c r="F45" s="389"/>
      <c r="G45" s="65"/>
      <c r="H45" s="65"/>
      <c r="I45" s="65"/>
      <c r="J45" s="65"/>
      <c r="K45" s="66"/>
      <c r="M45" s="12"/>
      <c r="N45" s="12"/>
      <c r="O45" s="12"/>
      <c r="P45" s="12"/>
    </row>
    <row r="46" spans="1:16" s="13" customFormat="1" ht="23.45" customHeight="1" thickBot="1">
      <c r="A46" s="110"/>
      <c r="B46" s="96"/>
      <c r="C46" s="96"/>
      <c r="D46" s="212"/>
      <c r="E46" s="212"/>
      <c r="F46" s="96"/>
      <c r="G46" s="96"/>
      <c r="H46" s="96"/>
      <c r="I46" s="96"/>
      <c r="J46" s="96"/>
      <c r="K46" s="102"/>
    </row>
    <row r="47" spans="1:16" ht="7.9" customHeight="1"/>
    <row r="48" spans="1:16">
      <c r="M48" s="13"/>
      <c r="N48" s="13"/>
      <c r="O48" s="13"/>
      <c r="P48" s="13"/>
    </row>
    <row r="50" spans="13:16">
      <c r="M50" s="13"/>
      <c r="N50" s="13"/>
      <c r="O50" s="13"/>
      <c r="P50" s="13"/>
    </row>
    <row r="51" spans="13:16">
      <c r="M51" s="13"/>
      <c r="N51" s="13"/>
      <c r="O51" s="13"/>
      <c r="P51" s="13"/>
    </row>
    <row r="52" spans="13:16">
      <c r="M52" s="13"/>
      <c r="N52" s="13"/>
      <c r="O52" s="13"/>
      <c r="P52" s="13"/>
    </row>
    <row r="53" spans="13:16" ht="9" customHeight="1">
      <c r="M53" s="13"/>
      <c r="N53" s="13"/>
      <c r="O53" s="13"/>
      <c r="P53" s="13"/>
    </row>
    <row r="54" spans="13:16">
      <c r="M54" s="13"/>
      <c r="N54" s="13"/>
      <c r="O54" s="13"/>
      <c r="P54" s="13"/>
    </row>
    <row r="55" spans="13:16">
      <c r="M55" s="13"/>
      <c r="N55" s="13"/>
      <c r="O55" s="13"/>
      <c r="P55" s="13"/>
    </row>
    <row r="56" spans="13:16">
      <c r="M56" s="13"/>
      <c r="N56" s="13"/>
      <c r="O56" s="13"/>
      <c r="P56" s="13"/>
    </row>
    <row r="57" spans="13:16">
      <c r="M57" s="13"/>
      <c r="N57" s="13"/>
      <c r="O57" s="13"/>
      <c r="P57" s="13"/>
    </row>
    <row r="58" spans="13:16">
      <c r="M58" s="13"/>
      <c r="N58" s="13"/>
      <c r="O58" s="13"/>
      <c r="P58" s="13"/>
    </row>
    <row r="59" spans="13:16">
      <c r="M59" s="13"/>
      <c r="N59" s="13"/>
      <c r="O59" s="13"/>
      <c r="P59" s="13"/>
    </row>
    <row r="60" spans="13:16">
      <c r="M60" s="13"/>
      <c r="N60" s="13"/>
      <c r="O60" s="13"/>
      <c r="P60" s="13"/>
    </row>
    <row r="61" spans="13:16">
      <c r="M61" s="13"/>
      <c r="N61" s="13"/>
      <c r="O61" s="13"/>
      <c r="P61" s="13"/>
    </row>
    <row r="62" spans="13:16">
      <c r="M62" s="13"/>
      <c r="N62" s="13"/>
      <c r="O62" s="13"/>
      <c r="P62" s="13"/>
    </row>
    <row r="63" spans="13:16">
      <c r="M63" s="13"/>
      <c r="N63" s="13"/>
      <c r="O63" s="13"/>
      <c r="P63" s="13"/>
    </row>
    <row r="64" spans="13:16">
      <c r="M64" s="13"/>
      <c r="N64" s="13"/>
      <c r="O64" s="13"/>
      <c r="P64" s="13"/>
    </row>
    <row r="65" spans="13:16">
      <c r="M65" s="13"/>
      <c r="N65" s="13"/>
      <c r="O65" s="13"/>
      <c r="P65" s="13"/>
    </row>
    <row r="66" spans="13:16">
      <c r="M66" s="13"/>
      <c r="N66" s="13"/>
      <c r="O66" s="13"/>
      <c r="P66" s="13"/>
    </row>
    <row r="67" spans="13:16">
      <c r="M67" s="13"/>
      <c r="N67" s="13"/>
      <c r="O67" s="13"/>
      <c r="P67" s="13"/>
    </row>
    <row r="68" spans="13:16">
      <c r="M68" s="13"/>
      <c r="N68" s="13"/>
      <c r="O68" s="13"/>
      <c r="P68" s="13"/>
    </row>
    <row r="69" spans="13:16">
      <c r="M69" s="13"/>
      <c r="N69" s="13"/>
      <c r="O69" s="13"/>
      <c r="P69" s="13"/>
    </row>
    <row r="70" spans="13:16">
      <c r="M70" s="13"/>
      <c r="N70" s="13"/>
      <c r="O70" s="13"/>
      <c r="P70" s="13"/>
    </row>
    <row r="71" spans="13:16">
      <c r="M71" s="13"/>
      <c r="N71" s="13"/>
      <c r="O71" s="13"/>
      <c r="P71" s="13"/>
    </row>
    <row r="72" spans="13:16">
      <c r="M72" s="13"/>
      <c r="N72" s="13"/>
      <c r="O72" s="13"/>
      <c r="P72" s="13"/>
    </row>
    <row r="73" spans="13:16">
      <c r="M73" s="13"/>
      <c r="N73" s="13"/>
      <c r="O73" s="13"/>
      <c r="P73" s="13"/>
    </row>
    <row r="74" spans="13:16">
      <c r="M74" s="13"/>
      <c r="N74" s="13"/>
      <c r="O74" s="13"/>
      <c r="P74" s="13"/>
    </row>
    <row r="75" spans="13:16">
      <c r="M75" s="13"/>
      <c r="N75" s="13"/>
      <c r="O75" s="13"/>
      <c r="P75" s="13"/>
    </row>
    <row r="76" spans="13:16">
      <c r="M76" s="13"/>
      <c r="N76" s="13"/>
      <c r="O76" s="13"/>
      <c r="P76" s="13"/>
    </row>
    <row r="77" spans="13:16">
      <c r="M77" s="13"/>
      <c r="N77" s="13"/>
      <c r="O77" s="13"/>
      <c r="P77" s="13"/>
    </row>
    <row r="78" spans="13:16">
      <c r="M78" s="13"/>
      <c r="N78" s="13"/>
      <c r="O78" s="13"/>
      <c r="P78" s="13"/>
    </row>
    <row r="79" spans="13:16">
      <c r="M79" s="13"/>
      <c r="N79" s="13"/>
      <c r="O79" s="13"/>
      <c r="P79" s="13"/>
    </row>
    <row r="80" spans="13:16">
      <c r="M80" s="13"/>
      <c r="N80" s="13"/>
      <c r="O80" s="13"/>
      <c r="P80" s="13"/>
    </row>
    <row r="81" spans="13:16">
      <c r="M81" s="13"/>
      <c r="N81" s="13"/>
      <c r="O81" s="13"/>
      <c r="P81" s="13"/>
    </row>
    <row r="82" spans="13:16">
      <c r="M82" s="13"/>
      <c r="N82" s="13"/>
      <c r="O82" s="13"/>
      <c r="P82" s="13"/>
    </row>
    <row r="83" spans="13:16">
      <c r="M83" s="13"/>
      <c r="N83" s="13"/>
      <c r="O83" s="13"/>
      <c r="P83" s="13"/>
    </row>
    <row r="84" spans="13:16">
      <c r="M84" s="13"/>
      <c r="N84" s="13"/>
      <c r="O84" s="13"/>
      <c r="P84" s="13"/>
    </row>
    <row r="85" spans="13:16">
      <c r="M85" s="13"/>
      <c r="N85" s="13"/>
      <c r="O85" s="13"/>
      <c r="P85" s="13"/>
    </row>
    <row r="86" spans="13:16">
      <c r="M86" s="13"/>
      <c r="N86" s="13"/>
      <c r="O86" s="13"/>
      <c r="P86" s="13"/>
    </row>
    <row r="87" spans="13:16">
      <c r="M87" s="13"/>
      <c r="N87" s="13"/>
      <c r="O87" s="13"/>
      <c r="P87" s="13"/>
    </row>
    <row r="88" spans="13:16">
      <c r="M88" s="13"/>
      <c r="N88" s="13"/>
      <c r="O88" s="13"/>
      <c r="P88" s="13"/>
    </row>
    <row r="89" spans="13:16">
      <c r="M89" s="13"/>
      <c r="N89" s="13"/>
      <c r="O89" s="13"/>
      <c r="P89" s="13"/>
    </row>
    <row r="90" spans="13:16">
      <c r="M90" s="13"/>
      <c r="N90" s="13"/>
      <c r="O90" s="13"/>
      <c r="P90" s="13"/>
    </row>
  </sheetData>
  <sheetProtection password="CC9A" sheet="1" objects="1" scenarios="1" formatCells="0" formatRows="0" insertRows="0" deleteRows="0"/>
  <mergeCells count="14">
    <mergeCell ref="J27:K27"/>
    <mergeCell ref="J24:K24"/>
    <mergeCell ref="J21:K21"/>
    <mergeCell ref="J22:K22"/>
    <mergeCell ref="B25:F25"/>
    <mergeCell ref="J23:K23"/>
    <mergeCell ref="A2:K2"/>
    <mergeCell ref="B4:F4"/>
    <mergeCell ref="H4:K4"/>
    <mergeCell ref="B24:F24"/>
    <mergeCell ref="B3:H3"/>
    <mergeCell ref="I3:K3"/>
    <mergeCell ref="J8:K8"/>
    <mergeCell ref="J12:K12"/>
  </mergeCells>
  <phoneticPr fontId="3"/>
  <conditionalFormatting sqref="H23">
    <cfRule type="expression" dxfId="2" priority="3" stopIfTrue="1">
      <formula>$H$23&lt;&gt;1</formula>
    </cfRule>
  </conditionalFormatting>
  <conditionalFormatting sqref="H24">
    <cfRule type="expression" dxfId="1" priority="2" stopIfTrue="1">
      <formula>$H$24&lt;&gt;1</formula>
    </cfRule>
  </conditionalFormatting>
  <conditionalFormatting sqref="H25">
    <cfRule type="expression" dxfId="0" priority="1" stopIfTrue="1">
      <formula>$H$25&lt;&gt;100</formula>
    </cfRule>
  </conditionalFormatting>
  <pageMargins left="0.78740157480314965" right="0.51181102362204722" top="0.59055118110236227" bottom="0.59055118110236227" header="0.19685039370078741" footer="0.19685039370078741"/>
  <pageSetup paperSize="9" fitToHeight="0" orientation="portrait" r:id="rId1"/>
  <headerFooter alignWithMargins="0"/>
  <rowBreaks count="2" manualBreakCount="2">
    <brk id="47" max="16383" man="1"/>
    <brk id="5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14</vt:i4>
      </vt:variant>
    </vt:vector>
  </HeadingPairs>
  <TitlesOfParts>
    <vt:vector size="22" baseType="lpstr">
      <vt:lpstr>表紙</vt:lpstr>
      <vt:lpstr>1.定格エネルギー消費量</vt:lpstr>
      <vt:lpstr>3.立上り性能A</vt:lpstr>
      <vt:lpstr>3.立上り性能B</vt:lpstr>
      <vt:lpstr>3.立上り性能C</vt:lpstr>
      <vt:lpstr>4.処理能力</vt:lpstr>
      <vt:lpstr>5.エネルギー消費量</vt:lpstr>
      <vt:lpstr>6.給水量または給湯量</vt:lpstr>
      <vt:lpstr>'1.定格エネルギー消費量'!Print_Area</vt:lpstr>
      <vt:lpstr>'3.立上り性能A'!Print_Area</vt:lpstr>
      <vt:lpstr>'3.立上り性能B'!Print_Area</vt:lpstr>
      <vt:lpstr>'3.立上り性能C'!Print_Area</vt:lpstr>
      <vt:lpstr>'4.処理能力'!Print_Area</vt:lpstr>
      <vt:lpstr>'5.エネルギー消費量'!Print_Area</vt:lpstr>
      <vt:lpstr>'6.給水量または給湯量'!Print_Area</vt:lpstr>
      <vt:lpstr>表紙!Print_Area</vt:lpstr>
      <vt:lpstr>エネ給水温</vt:lpstr>
      <vt:lpstr>エネ給湯温</vt:lpstr>
      <vt:lpstr>エネ空水温</vt:lpstr>
      <vt:lpstr>給水温</vt:lpstr>
      <vt:lpstr>給湯温</vt:lpstr>
      <vt:lpstr>空水温</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2016-02-10T13:09:04Z</dcterms:created>
  <dcterms:modified xsi:type="dcterms:W3CDTF">2017-03-29T00:15:42Z</dcterms:modified>
</cp:coreProperties>
</file>